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180" windowHeight="6420" activeTab="0"/>
  </bookViews>
  <sheets>
    <sheet name="1.4.1.1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'1.4.1.1'!$B$1:$T$241</definedName>
  </definedNames>
  <calcPr fullCalcOnLoad="1"/>
</workbook>
</file>

<file path=xl/sharedStrings.xml><?xml version="1.0" encoding="utf-8"?>
<sst xmlns="http://schemas.openxmlformats.org/spreadsheetml/2006/main" count="463" uniqueCount="161">
  <si>
    <t>Estudi</t>
  </si>
  <si>
    <t>Distribució per edats</t>
  </si>
  <si>
    <t>Mitjana d'edat</t>
  </si>
  <si>
    <t>Homes</t>
  </si>
  <si>
    <t>Dones</t>
  </si>
  <si>
    <t>&lt;=21</t>
  </si>
  <si>
    <t>&gt;28</t>
  </si>
  <si>
    <t>FME</t>
  </si>
  <si>
    <t>01</t>
  </si>
  <si>
    <t>210</t>
  </si>
  <si>
    <t>ETSAB</t>
  </si>
  <si>
    <t>230</t>
  </si>
  <si>
    <t>ETSETB</t>
  </si>
  <si>
    <t>ETSEIB</t>
  </si>
  <si>
    <t>04</t>
  </si>
  <si>
    <t>ETSECCPB</t>
  </si>
  <si>
    <t>270</t>
  </si>
  <si>
    <t>FIB</t>
  </si>
  <si>
    <t>02</t>
  </si>
  <si>
    <t>FNB</t>
  </si>
  <si>
    <t>290</t>
  </si>
  <si>
    <t>ETSAV</t>
  </si>
  <si>
    <t>03</t>
  </si>
  <si>
    <t>220</t>
  </si>
  <si>
    <t>240</t>
  </si>
  <si>
    <t>05</t>
  </si>
  <si>
    <t>EPSC</t>
  </si>
  <si>
    <t>200</t>
  </si>
  <si>
    <t>06</t>
  </si>
  <si>
    <t>300</t>
  </si>
  <si>
    <t>EPSEB</t>
  </si>
  <si>
    <t>310</t>
  </si>
  <si>
    <t>320</t>
  </si>
  <si>
    <t>EUETIT</t>
  </si>
  <si>
    <t>EUPM</t>
  </si>
  <si>
    <t>07</t>
  </si>
  <si>
    <t>340</t>
  </si>
  <si>
    <t>EPSEVG</t>
  </si>
  <si>
    <t>08</t>
  </si>
  <si>
    <t>09</t>
  </si>
  <si>
    <t>370</t>
  </si>
  <si>
    <t>EUOOT</t>
  </si>
  <si>
    <t>CENTRE</t>
  </si>
  <si>
    <t>ÀREA</t>
  </si>
  <si>
    <t>Estudis d'Arquitectura i Edificació</t>
  </si>
  <si>
    <t>Estudis de Matemàtiques i Estadística</t>
  </si>
  <si>
    <t>Estudis de Nàutica</t>
  </si>
  <si>
    <t>Estudis d'Enginyeria Civil</t>
  </si>
  <si>
    <t>Estudis d'Enginyeria Industrial</t>
  </si>
  <si>
    <t>Estudis d'Enginyeria Química</t>
  </si>
  <si>
    <t>Estudis d'Informàtica, Telecomunicació i Multimèdia</t>
  </si>
  <si>
    <t>Total</t>
  </si>
  <si>
    <t>Estudis de 1r cicle</t>
  </si>
  <si>
    <t>1r cicle. Centres propis</t>
  </si>
  <si>
    <t>Estudis de Ciències de la Salut</t>
  </si>
  <si>
    <t>Estudis de 1r cicle. Centres adscrits</t>
  </si>
  <si>
    <t>EUNCET</t>
  </si>
  <si>
    <t>EUETIB</t>
  </si>
  <si>
    <t>EUPMT</t>
  </si>
  <si>
    <t>EUETII</t>
  </si>
  <si>
    <t>EUETTPC</t>
  </si>
  <si>
    <t>TOTAL UPC</t>
  </si>
  <si>
    <t>1r cicle. Centres adscrits</t>
  </si>
  <si>
    <t>Estudis d'Economia</t>
  </si>
  <si>
    <t>Estudis d'Enginyeria Agrícola</t>
  </si>
  <si>
    <t>NRE. TITULATS</t>
  </si>
  <si>
    <t>1997-1998</t>
  </si>
  <si>
    <t>1998-1999</t>
  </si>
  <si>
    <t>2000-2001</t>
  </si>
  <si>
    <t>2001-2002</t>
  </si>
  <si>
    <t>2002-2003</t>
  </si>
  <si>
    <t>Estudis de 1r i 2n cicles i 2n cicle</t>
  </si>
  <si>
    <t>2003-2004</t>
  </si>
  <si>
    <t>EAE</t>
  </si>
  <si>
    <t>EUETAB - ESAB</t>
  </si>
  <si>
    <t>ETSEIAT</t>
  </si>
  <si>
    <t>Llic. en Matemàtiques</t>
  </si>
  <si>
    <t>Arquitecte</t>
  </si>
  <si>
    <t>Eng. Industrial</t>
  </si>
  <si>
    <t>Eng. de Telecomunicació</t>
  </si>
  <si>
    <t>Eng. Químic</t>
  </si>
  <si>
    <t>Eng. de Camins, Canals i Ports</t>
  </si>
  <si>
    <t>Eng. Geològica</t>
  </si>
  <si>
    <t>Eng. en Informàtica</t>
  </si>
  <si>
    <t>-</t>
  </si>
  <si>
    <t>Llic. en Ciències i Tèc. Estadístiques</t>
  </si>
  <si>
    <t>Eng. en Automàtica i Electrònica Industrial</t>
  </si>
  <si>
    <t>Eng. en Organització Industrial</t>
  </si>
  <si>
    <t>Eng. en Electrònica</t>
  </si>
  <si>
    <t>Eng. de Materials</t>
  </si>
  <si>
    <t>Llic. de Nàutica i Transport Marítim</t>
  </si>
  <si>
    <t>Llic. de Màquines Navals</t>
  </si>
  <si>
    <t>Eng. en Organització Ind., orientat a l'Edificació</t>
  </si>
  <si>
    <t>Dipl. en Estadística</t>
  </si>
  <si>
    <t>Eng. Tècn. en 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</si>
  <si>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</si>
  <si>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</si>
  <si>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</si>
  <si>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</si>
  <si>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</si>
  <si>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Telec., esp. en Sist. de Telecomunicació</t>
  </si>
  <si>
    <t>Eng. Tècn. de Telec., esp. en Telemàtica</t>
  </si>
  <si>
    <t>Eng. Tècn. de Aeronàutic, esp. en Aeronavegació</t>
  </si>
  <si>
    <t>Arquitecte Tècnic</t>
  </si>
  <si>
    <t>Eng. Tècn. en Topografia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</si>
  <si>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</si>
  <si>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</si>
  <si>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</si>
  <si>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</si>
  <si>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</si>
  <si>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Tèc.n de Telecomunicació - So i Imatge</t>
  </si>
  <si>
    <t>Eng. Tècn. de Mines -Explotació de Mines</t>
  </si>
  <si>
    <t>Eng. Tècn. de Telec. -Sistemes Electrònics</t>
  </si>
  <si>
    <t>Dipl. en Òptica i Optometria</t>
  </si>
  <si>
    <t>Dipl. en Ciències Empresarials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</si>
  <si>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</si>
  <si>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</si>
  <si>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</si>
  <si>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</si>
  <si>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</si>
  <si>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</si>
  <si>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</si>
  <si>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Eng. Tècn. de Telecomunicació, esp. en Telemàtica</t>
  </si>
  <si>
    <t>Eng. Tècn. Industrial, esp. en Tèxtil</t>
  </si>
  <si>
    <t>Estudis d'Aeronàutica</t>
  </si>
  <si>
    <t>2004-2005</t>
  </si>
  <si>
    <t>TOTAL ESTUDIS DE 2N CICLE. CENTRES PROPIS</t>
  </si>
  <si>
    <t>% SOBRE EL TOTAL ESTUDIS DE 2N CICLE. CENTRES PROPIS</t>
  </si>
  <si>
    <t>EPSEM</t>
  </si>
  <si>
    <t>TOTAL ESTUDIS DE 1R CICLE. CENTRES ADSCRITS</t>
  </si>
  <si>
    <t>% SOBRE EL TOTAL ESTUDIS DE 1R CICLE. CENTRES ADSCRITS</t>
  </si>
  <si>
    <t>Nombre de titulats/ades</t>
  </si>
  <si>
    <t>1.4.1 Titulades/ats d'estudis de 1r i 2n cicles</t>
  </si>
  <si>
    <t>1.4.1.1 DISTRIBUCIÓ DELS TITULADES/ATS PER GÈNERE I EDAT</t>
  </si>
  <si>
    <t>Nombre de titulades/ats</t>
  </si>
  <si>
    <t>EUETAB - ETAB</t>
  </si>
  <si>
    <t>Titulades/ats de centres adscrits. Any acadèmic 2004-2005</t>
  </si>
  <si>
    <t>Evolució global dels titulades/ats a la UPC, segons el tipus de centre i el cicle</t>
  </si>
  <si>
    <t>1r i 2n cicles i 2n cicle. Centres docents propis</t>
  </si>
  <si>
    <t>1r cicle. Centres docents propis</t>
  </si>
  <si>
    <t>Total centres docents propis</t>
  </si>
  <si>
    <t>Estudis de 1r i 2n cicles. Centres propis</t>
  </si>
  <si>
    <t>Centre</t>
  </si>
  <si>
    <t>TOTAL ESTUDIS DE 1R I 2N CICLES. CENTRES PROPIS</t>
  </si>
  <si>
    <t>% SOBRE EL TOTAL ESTUDIS DE 1R i 2N CICLES. CENTRES PROPIS</t>
  </si>
  <si>
    <t>Estudis de 2n cicle. Centres propis</t>
  </si>
  <si>
    <t>Estudis de 1r cicle. Centres propis</t>
  </si>
  <si>
    <t>TOTAL ESTUDIS DE 1R CICLE. CENTRES PROPIS</t>
  </si>
  <si>
    <t>% SOBRE EL TOTAL ESTUDIS DE 1R CICLE. CENTRES PROPIS</t>
  </si>
  <si>
    <t>TOTAL CENTRES PROPIS</t>
  </si>
  <si>
    <t>% SOBRE EL TOTAL CENTRES PROPIS</t>
  </si>
  <si>
    <t xml:space="preserve">Centre </t>
  </si>
  <si>
    <t>% SOBRE EL TOTAL UPC</t>
  </si>
  <si>
    <t>ANY ACADÈMIC 2005-2006</t>
  </si>
  <si>
    <t/>
  </si>
  <si>
    <t>Titulades/ats de centres propis. Any acadèmic 2005-2006</t>
  </si>
  <si>
    <t>Total titulades/ats 1r i 2n cicles i 2n cicle. Centres propis: 2.078</t>
  </si>
  <si>
    <t>Total titulades/ats de 1r cicle. Centres propis: 1.761</t>
  </si>
  <si>
    <t xml:space="preserve">  Total titulades/ats de 1r cicle. Centres adscrits : 729</t>
  </si>
  <si>
    <t>Dades a maig 2007</t>
  </si>
  <si>
    <t>2005-2006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</si>
</sst>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General_)"/>
    <numFmt numFmtId="178" formatCode="0_)"/>
    <numFmt numFmtId="179" formatCode="0.0%"/>
    <numFmt numFmtId="180" formatCode="0.000"/>
    <numFmt numFmtId="181" formatCode="0.0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000"/>
    <numFmt numFmtId="190" formatCode="0.00000"/>
    <numFmt numFmtId="191" formatCode="0.000000000"/>
    <numFmt numFmtId="192" formatCode="0.00000000"/>
    <numFmt numFmtId="193" formatCode="0.0000000"/>
    <numFmt numFmtId="194" formatCode="#,##0.0"/>
    <numFmt numFmtId="195" formatCode="0.0000000000"/>
    <numFmt numFmtId="196" formatCode="[$€-2]\ #,##0.00_);[Red]\([$€-2]\ #,##0.00\)"/>
    <numFmt numFmtId="197" formatCode="_(#,##0.0_);_(\(#,##0.0\);_(&quot;-&quot;_);_(@_)"/>
    <numFmt numFmtId="198" formatCode="_(#,##0_);_(\(#,##0\);_(&quot;-&quot;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b/>
      <sz val="8"/>
      <name val="Arial"/>
      <family val="2"/>
    </font>
    <font>
      <b/>
      <sz val="7"/>
      <color indexed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56"/>
      <name val="Arial"/>
      <family val="2"/>
    </font>
    <font>
      <b/>
      <sz val="8"/>
      <color indexed="56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9.5"/>
      <name val="Arial"/>
      <family val="0"/>
    </font>
    <font>
      <sz val="10.75"/>
      <name val="Arial"/>
      <family val="2"/>
    </font>
    <font>
      <b/>
      <sz val="9.5"/>
      <name val="Arial"/>
      <family val="2"/>
    </font>
    <font>
      <sz val="9"/>
      <color indexed="9"/>
      <name val="Arial"/>
      <family val="0"/>
    </font>
    <font>
      <b/>
      <sz val="10.75"/>
      <name val="Arial"/>
      <family val="2"/>
    </font>
    <font>
      <b/>
      <sz val="8.5"/>
      <name val="Arial"/>
      <family val="2"/>
    </font>
    <font>
      <b/>
      <sz val="8.5"/>
      <color indexed="56"/>
      <name val="Arial"/>
      <family val="2"/>
    </font>
    <font>
      <b/>
      <sz val="9"/>
      <color indexed="10"/>
      <name val="Arial"/>
      <family val="0"/>
    </font>
    <font>
      <b/>
      <sz val="8"/>
      <color indexed="10"/>
      <name val="Arial"/>
      <family val="2"/>
    </font>
    <font>
      <sz val="10"/>
      <color indexed="53"/>
      <name val="Arial"/>
      <family val="0"/>
    </font>
    <font>
      <sz val="9"/>
      <color indexed="5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6" fillId="0" borderId="5" applyNumberFormat="0" applyFont="0" applyFill="0" applyAlignment="0" applyProtection="0"/>
    <xf numFmtId="0" fontId="17" fillId="2" borderId="6" applyNumberFormat="0" applyFont="0" applyFill="0" applyAlignment="0" applyProtection="0"/>
    <xf numFmtId="0" fontId="17" fillId="2" borderId="7" applyNumberFormat="0" applyFont="0" applyFill="0" applyAlignment="0" applyProtection="0"/>
    <xf numFmtId="0" fontId="17" fillId="2" borderId="8" applyNumberFormat="0" applyFont="0" applyFill="0" applyAlignment="0" applyProtection="0"/>
    <xf numFmtId="0" fontId="17" fillId="2" borderId="9" applyNumberFormat="0" applyFont="0" applyFill="0" applyAlignment="0" applyProtection="0"/>
    <xf numFmtId="4" fontId="16" fillId="3" borderId="10">
      <alignment horizontal="left" vertical="center"/>
      <protection/>
    </xf>
    <xf numFmtId="0" fontId="18" fillId="4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5" borderId="10">
      <alignment horizontal="left" vertical="center"/>
      <protection/>
    </xf>
    <xf numFmtId="0" fontId="19" fillId="6" borderId="0">
      <alignment horizontal="left" vertical="center"/>
      <protection/>
    </xf>
    <xf numFmtId="3" fontId="20" fillId="7" borderId="10" applyNumberFormat="0">
      <alignment vertical="center"/>
      <protection/>
    </xf>
    <xf numFmtId="3" fontId="20" fillId="8" borderId="10" applyNumberFormat="0">
      <alignment vertical="center"/>
      <protection/>
    </xf>
    <xf numFmtId="4" fontId="20" fillId="2" borderId="10" applyNumberFormat="0">
      <alignment vertical="center"/>
      <protection/>
    </xf>
    <xf numFmtId="4" fontId="20" fillId="5" borderId="10" applyNumberFormat="0">
      <alignment vertical="center"/>
      <protection/>
    </xf>
    <xf numFmtId="0" fontId="20" fillId="9" borderId="10">
      <alignment horizontal="left" vertical="center"/>
      <protection/>
    </xf>
    <xf numFmtId="0" fontId="16" fillId="10" borderId="10">
      <alignment horizontal="center" vertical="center"/>
      <protection/>
    </xf>
    <xf numFmtId="0" fontId="16" fillId="3" borderId="10">
      <alignment horizontal="center" vertical="center" wrapText="1"/>
      <protection/>
    </xf>
    <xf numFmtId="3" fontId="20" fillId="2" borderId="0" applyNumberFormat="0">
      <alignment vertical="center"/>
      <protection/>
    </xf>
    <xf numFmtId="4" fontId="18" fillId="2" borderId="10" applyNumberFormat="0">
      <alignment vertical="center"/>
      <protection/>
    </xf>
    <xf numFmtId="0" fontId="16" fillId="3" borderId="10">
      <alignment horizontal="center" vertical="center"/>
      <protection/>
    </xf>
    <xf numFmtId="4" fontId="18" fillId="5" borderId="10" applyNumberFormat="0">
      <alignment vertical="center"/>
      <protection/>
    </xf>
    <xf numFmtId="4" fontId="18" fillId="4" borderId="10" applyNumberFormat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02">
    <xf numFmtId="0" fontId="0" fillId="0" borderId="0" xfId="0" applyAlignment="1">
      <alignment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0" fontId="5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10" fontId="10" fillId="6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4" fillId="6" borderId="0" xfId="0" applyFont="1" applyFill="1" applyAlignment="1" quotePrefix="1">
      <alignment/>
    </xf>
    <xf numFmtId="0" fontId="5" fillId="6" borderId="9" xfId="23" applyFont="1" applyFill="1" applyAlignment="1">
      <alignment vertical="center"/>
    </xf>
    <xf numFmtId="0" fontId="5" fillId="6" borderId="9" xfId="23" applyFont="1" applyFill="1" applyAlignment="1">
      <alignment horizontal="left" vertical="center"/>
    </xf>
    <xf numFmtId="0" fontId="5" fillId="6" borderId="9" xfId="23" applyFont="1" applyFill="1" applyAlignment="1">
      <alignment horizontal="center" vertical="center"/>
    </xf>
    <xf numFmtId="0" fontId="6" fillId="6" borderId="9" xfId="23" applyFont="1" applyFill="1" applyAlignment="1">
      <alignment vertical="center"/>
    </xf>
    <xf numFmtId="0" fontId="0" fillId="6" borderId="6" xfId="20" applyFill="1" applyAlignment="1">
      <alignment vertical="center"/>
    </xf>
    <xf numFmtId="0" fontId="5" fillId="6" borderId="7" xfId="21" applyFont="1" applyFill="1" applyAlignment="1">
      <alignment vertical="center"/>
    </xf>
    <xf numFmtId="0" fontId="5" fillId="6" borderId="7" xfId="21" applyFont="1" applyFill="1" applyAlignment="1">
      <alignment horizontal="left" vertical="center"/>
    </xf>
    <xf numFmtId="0" fontId="5" fillId="6" borderId="7" xfId="21" applyFont="1" applyFill="1" applyAlignment="1">
      <alignment horizontal="center" vertical="center"/>
    </xf>
    <xf numFmtId="10" fontId="5" fillId="6" borderId="7" xfId="21" applyNumberFormat="1" applyFont="1" applyFill="1" applyAlignment="1">
      <alignment horizontal="center" vertical="center"/>
    </xf>
    <xf numFmtId="0" fontId="6" fillId="6" borderId="7" xfId="21" applyFont="1" applyFill="1" applyAlignment="1">
      <alignment vertical="center"/>
    </xf>
    <xf numFmtId="0" fontId="0" fillId="6" borderId="8" xfId="22" applyFill="1" applyAlignment="1">
      <alignment vertical="center"/>
    </xf>
    <xf numFmtId="0" fontId="0" fillId="6" borderId="3" xfId="17" applyFill="1" applyAlignment="1">
      <alignment vertical="center"/>
    </xf>
    <xf numFmtId="0" fontId="0" fillId="6" borderId="2" xfId="16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16" fillId="3" borderId="10" xfId="36">
      <alignment horizontal="center" vertical="center" wrapText="1"/>
      <protection/>
    </xf>
    <xf numFmtId="0" fontId="20" fillId="7" borderId="10" xfId="30">
      <alignment vertical="center"/>
      <protection/>
    </xf>
    <xf numFmtId="3" fontId="20" fillId="7" borderId="10" xfId="30" applyNumberFormat="1">
      <alignment vertical="center"/>
      <protection/>
    </xf>
    <xf numFmtId="0" fontId="20" fillId="8" borderId="10" xfId="31">
      <alignment vertical="center"/>
      <protection/>
    </xf>
    <xf numFmtId="3" fontId="20" fillId="8" borderId="10" xfId="31" applyNumberFormat="1">
      <alignment vertical="center"/>
      <protection/>
    </xf>
    <xf numFmtId="0" fontId="18" fillId="4" borderId="10" xfId="41">
      <alignment vertical="center"/>
      <protection/>
    </xf>
    <xf numFmtId="3" fontId="18" fillId="4" borderId="10" xfId="41" applyNumberFormat="1">
      <alignment vertical="center"/>
      <protection/>
    </xf>
    <xf numFmtId="0" fontId="20" fillId="9" borderId="10" xfId="34">
      <alignment horizontal="left" vertical="center"/>
      <protection/>
    </xf>
    <xf numFmtId="0" fontId="18" fillId="9" borderId="0" xfId="34" applyFont="1" applyBorder="1" applyAlignment="1">
      <alignment horizontal="left" vertical="center"/>
      <protection/>
    </xf>
    <xf numFmtId="0" fontId="18" fillId="9" borderId="10" xfId="34" applyFont="1" applyAlignment="1">
      <alignment horizontal="left" vertical="center"/>
      <protection/>
    </xf>
    <xf numFmtId="0" fontId="6" fillId="6" borderId="0" xfId="0" applyFont="1" applyFill="1" applyAlignment="1">
      <alignment horizontal="center" vertical="center"/>
    </xf>
    <xf numFmtId="10" fontId="5" fillId="6" borderId="9" xfId="23" applyNumberFormat="1" applyFont="1" applyFill="1" applyAlignment="1">
      <alignment horizontal="center" vertical="center"/>
    </xf>
    <xf numFmtId="2" fontId="20" fillId="7" borderId="10" xfId="30" applyNumberFormat="1">
      <alignment vertical="center"/>
      <protection/>
    </xf>
    <xf numFmtId="0" fontId="18" fillId="9" borderId="0" xfId="34" applyFont="1" applyBorder="1" applyAlignment="1">
      <alignment horizontal="center" vertical="center"/>
      <protection/>
    </xf>
    <xf numFmtId="0" fontId="20" fillId="7" borderId="10" xfId="30" applyAlignment="1">
      <alignment horizontal="center" vertical="center"/>
      <protection/>
    </xf>
    <xf numFmtId="0" fontId="20" fillId="8" borderId="10" xfId="31" applyAlignment="1">
      <alignment horizontal="center" vertical="center"/>
      <protection/>
    </xf>
    <xf numFmtId="0" fontId="8" fillId="6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2" fontId="18" fillId="4" borderId="10" xfId="41" applyNumberFormat="1">
      <alignment vertical="center"/>
      <protection/>
    </xf>
    <xf numFmtId="0" fontId="12" fillId="6" borderId="0" xfId="0" applyFont="1" applyFill="1" applyBorder="1" applyAlignment="1">
      <alignment horizontal="center" vertical="center"/>
    </xf>
    <xf numFmtId="0" fontId="7" fillId="6" borderId="9" xfId="23" applyFont="1" applyFill="1" applyAlignment="1">
      <alignment horizontal="center" vertical="center"/>
    </xf>
    <xf numFmtId="0" fontId="8" fillId="6" borderId="7" xfId="21" applyFont="1" applyFill="1" applyAlignment="1">
      <alignment horizontal="center" vertical="center"/>
    </xf>
    <xf numFmtId="0" fontId="8" fillId="6" borderId="7" xfId="21" applyFont="1" applyFill="1" applyAlignment="1">
      <alignment horizontal="left" vertical="center"/>
    </xf>
    <xf numFmtId="0" fontId="9" fillId="6" borderId="7" xfId="21" applyFont="1" applyFill="1" applyAlignment="1">
      <alignment horizontal="center" vertical="center"/>
    </xf>
    <xf numFmtId="10" fontId="10" fillId="6" borderId="7" xfId="21" applyNumberFormat="1" applyFont="1" applyFill="1" applyAlignment="1">
      <alignment horizontal="center" vertical="center"/>
    </xf>
    <xf numFmtId="0" fontId="11" fillId="6" borderId="7" xfId="21" applyFont="1" applyFill="1" applyAlignment="1">
      <alignment vertical="center"/>
    </xf>
    <xf numFmtId="2" fontId="20" fillId="8" borderId="10" xfId="31" applyNumberFormat="1">
      <alignment vertical="center"/>
      <protection/>
    </xf>
    <xf numFmtId="0" fontId="20" fillId="9" borderId="12" xfId="34" applyBorder="1" applyAlignment="1" quotePrefix="1">
      <alignment horizontal="left" vertical="center"/>
      <protection/>
    </xf>
    <xf numFmtId="0" fontId="20" fillId="9" borderId="10" xfId="34" applyAlignment="1" quotePrefix="1">
      <alignment horizontal="left" vertical="center"/>
      <protection/>
    </xf>
    <xf numFmtId="0" fontId="20" fillId="8" borderId="10" xfId="30" applyFill="1" applyAlignment="1">
      <alignment horizontal="center" vertical="center"/>
      <protection/>
    </xf>
    <xf numFmtId="0" fontId="20" fillId="8" borderId="10" xfId="30" applyFont="1" applyFill="1">
      <alignment vertical="center"/>
      <protection/>
    </xf>
    <xf numFmtId="3" fontId="20" fillId="8" borderId="10" xfId="30" applyNumberFormat="1" applyFill="1">
      <alignment vertical="center"/>
      <protection/>
    </xf>
    <xf numFmtId="0" fontId="20" fillId="8" borderId="10" xfId="30" applyFill="1">
      <alignment vertical="center"/>
      <protection/>
    </xf>
    <xf numFmtId="0" fontId="20" fillId="7" borderId="10" xfId="31" applyFill="1" applyAlignment="1">
      <alignment horizontal="center" vertical="center"/>
      <protection/>
    </xf>
    <xf numFmtId="0" fontId="20" fillId="7" borderId="10" xfId="31" applyFill="1">
      <alignment vertical="center"/>
      <protection/>
    </xf>
    <xf numFmtId="3" fontId="20" fillId="7" borderId="10" xfId="31" applyNumberFormat="1" applyFill="1">
      <alignment vertical="center"/>
      <protection/>
    </xf>
    <xf numFmtId="0" fontId="20" fillId="7" borderId="10" xfId="30" applyFill="1" applyAlignment="1">
      <alignment horizontal="center" vertical="center"/>
      <protection/>
    </xf>
    <xf numFmtId="0" fontId="20" fillId="7" borderId="10" xfId="30" applyFill="1">
      <alignment vertical="center"/>
      <protection/>
    </xf>
    <xf numFmtId="3" fontId="20" fillId="7" borderId="10" xfId="30" applyNumberFormat="1" applyFill="1">
      <alignment vertical="center"/>
      <protection/>
    </xf>
    <xf numFmtId="0" fontId="0" fillId="0" borderId="0" xfId="0" applyFill="1" applyAlignment="1">
      <alignment vertical="center"/>
    </xf>
    <xf numFmtId="0" fontId="20" fillId="7" borderId="10" xfId="31" applyFont="1" applyFill="1">
      <alignment vertical="center"/>
      <protection/>
    </xf>
    <xf numFmtId="0" fontId="20" fillId="8" borderId="10" xfId="31" applyFill="1" applyAlignment="1">
      <alignment horizontal="center" vertical="center"/>
      <protection/>
    </xf>
    <xf numFmtId="0" fontId="20" fillId="8" borderId="10" xfId="31" applyFill="1">
      <alignment vertical="center"/>
      <protection/>
    </xf>
    <xf numFmtId="0" fontId="0" fillId="6" borderId="0" xfId="0" applyFont="1" applyFill="1" applyAlignment="1">
      <alignment vertical="center"/>
    </xf>
    <xf numFmtId="2" fontId="20" fillId="7" borderId="10" xfId="31" applyNumberFormat="1" applyFill="1">
      <alignment vertical="center"/>
      <protection/>
    </xf>
    <xf numFmtId="0" fontId="20" fillId="8" borderId="10" xfId="30" applyNumberFormat="1" applyFill="1">
      <alignment vertical="center"/>
      <protection/>
    </xf>
    <xf numFmtId="2" fontId="20" fillId="8" borderId="10" xfId="30" applyNumberFormat="1" applyFill="1">
      <alignment vertical="center"/>
      <protection/>
    </xf>
    <xf numFmtId="3" fontId="5" fillId="6" borderId="0" xfId="0" applyNumberFormat="1" applyFont="1" applyFill="1" applyAlignment="1">
      <alignment horizontal="center" vertical="center"/>
    </xf>
    <xf numFmtId="10" fontId="9" fillId="6" borderId="0" xfId="48" applyNumberFormat="1" applyFont="1" applyFill="1" applyBorder="1" applyAlignment="1">
      <alignment horizontal="center" vertical="center"/>
    </xf>
    <xf numFmtId="0" fontId="0" fillId="0" borderId="8" xfId="22" applyFill="1" applyAlignment="1">
      <alignment vertical="center"/>
    </xf>
    <xf numFmtId="3" fontId="15" fillId="6" borderId="0" xfId="0" applyNumberFormat="1" applyFont="1" applyFill="1" applyAlignment="1">
      <alignment vertical="center"/>
    </xf>
    <xf numFmtId="0" fontId="23" fillId="9" borderId="0" xfId="34" applyFont="1" applyBorder="1" applyAlignment="1">
      <alignment vertical="center"/>
      <protection/>
    </xf>
    <xf numFmtId="10" fontId="5" fillId="6" borderId="0" xfId="48" applyNumberFormat="1" applyFont="1" applyFill="1" applyAlignment="1">
      <alignment horizontal="center" vertical="center"/>
    </xf>
    <xf numFmtId="0" fontId="18" fillId="9" borderId="12" xfId="34" applyFont="1" applyBorder="1" applyAlignment="1">
      <alignment vertical="center"/>
      <protection/>
    </xf>
    <xf numFmtId="0" fontId="18" fillId="9" borderId="10" xfId="34" applyFont="1" applyAlignment="1">
      <alignment vertical="center"/>
      <protection/>
    </xf>
    <xf numFmtId="0" fontId="23" fillId="9" borderId="10" xfId="34" applyFont="1" applyAlignment="1">
      <alignment vertical="center"/>
      <protection/>
    </xf>
    <xf numFmtId="0" fontId="18" fillId="9" borderId="0" xfId="34" applyFont="1" applyBorder="1" applyAlignment="1">
      <alignment vertical="center"/>
      <protection/>
    </xf>
    <xf numFmtId="0" fontId="23" fillId="9" borderId="12" xfId="34" applyFont="1" applyBorder="1" applyAlignment="1">
      <alignment vertical="center"/>
      <protection/>
    </xf>
    <xf numFmtId="0" fontId="23" fillId="9" borderId="10" xfId="34" applyFont="1" applyAlignment="1">
      <alignment vertical="center"/>
      <protection/>
    </xf>
    <xf numFmtId="0" fontId="20" fillId="7" borderId="10" xfId="30" applyFont="1" applyFill="1">
      <alignment vertical="center"/>
      <protection/>
    </xf>
    <xf numFmtId="3" fontId="20" fillId="8" borderId="10" xfId="31" applyNumberFormat="1" applyFill="1">
      <alignment vertical="center"/>
      <protection/>
    </xf>
    <xf numFmtId="197" fontId="20" fillId="7" borderId="10" xfId="30" applyNumberFormat="1">
      <alignment vertical="center"/>
      <protection/>
    </xf>
    <xf numFmtId="197" fontId="20" fillId="8" borderId="10" xfId="30" applyNumberFormat="1" applyFill="1">
      <alignment vertical="center"/>
      <protection/>
    </xf>
    <xf numFmtId="3" fontId="18" fillId="4" borderId="10" xfId="41" applyNumberFormat="1" applyFont="1" applyAlignment="1" quotePrefix="1">
      <alignment horizontal="right" vertical="center"/>
      <protection/>
    </xf>
    <xf numFmtId="10" fontId="18" fillId="5" borderId="10" xfId="40" applyNumberFormat="1" applyFont="1" applyAlignment="1" quotePrefix="1">
      <alignment horizontal="right" vertical="center"/>
      <protection/>
    </xf>
    <xf numFmtId="0" fontId="20" fillId="7" borderId="10" xfId="30" applyFont="1" applyFill="1" applyAlignment="1">
      <alignment horizontal="center" vertical="center"/>
      <protection/>
    </xf>
    <xf numFmtId="194" fontId="18" fillId="4" borderId="10" xfId="41" applyNumberFormat="1">
      <alignment vertical="center"/>
      <protection/>
    </xf>
    <xf numFmtId="197" fontId="20" fillId="5" borderId="10" xfId="30" applyNumberFormat="1" applyFill="1">
      <alignment vertical="center"/>
      <protection/>
    </xf>
    <xf numFmtId="197" fontId="18" fillId="4" borderId="10" xfId="30" applyNumberFormat="1" applyFont="1" applyFill="1">
      <alignment vertical="center"/>
      <protection/>
    </xf>
    <xf numFmtId="4" fontId="20" fillId="7" borderId="10" xfId="30" applyNumberFormat="1">
      <alignment vertical="center"/>
      <protection/>
    </xf>
    <xf numFmtId="0" fontId="20" fillId="7" borderId="10" xfId="30" applyFont="1">
      <alignment vertical="center"/>
      <protection/>
    </xf>
    <xf numFmtId="4" fontId="20" fillId="8" borderId="10" xfId="30" applyNumberFormat="1" applyFill="1">
      <alignment vertical="center"/>
      <protection/>
    </xf>
    <xf numFmtId="4" fontId="20" fillId="7" borderId="10" xfId="31" applyNumberFormat="1" applyFill="1">
      <alignment vertical="center"/>
      <protection/>
    </xf>
    <xf numFmtId="198" fontId="20" fillId="7" borderId="10" xfId="30" applyNumberFormat="1">
      <alignment vertical="center"/>
      <protection/>
    </xf>
    <xf numFmtId="198" fontId="20" fillId="8" borderId="10" xfId="30" applyNumberFormat="1" applyFill="1">
      <alignment vertical="center"/>
      <protection/>
    </xf>
    <xf numFmtId="4" fontId="20" fillId="8" borderId="10" xfId="31" applyNumberFormat="1" applyFill="1">
      <alignment vertical="center"/>
      <protection/>
    </xf>
    <xf numFmtId="197" fontId="20" fillId="7" borderId="10" xfId="31" applyNumberFormat="1" applyFill="1">
      <alignment vertical="center"/>
      <protection/>
    </xf>
    <xf numFmtId="10" fontId="10" fillId="6" borderId="0" xfId="0" applyNumberFormat="1" applyFont="1" applyFill="1" applyBorder="1" applyAlignment="1">
      <alignment horizontal="center" vertical="center"/>
    </xf>
    <xf numFmtId="0" fontId="5" fillId="9" borderId="12" xfId="34" applyFont="1" applyBorder="1" applyAlignment="1">
      <alignment vertical="center"/>
      <protection/>
    </xf>
    <xf numFmtId="0" fontId="30" fillId="6" borderId="0" xfId="0" applyFont="1" applyFill="1" applyAlignment="1">
      <alignment horizontal="center" vertical="center"/>
    </xf>
    <xf numFmtId="3" fontId="30" fillId="6" borderId="0" xfId="0" applyNumberFormat="1" applyFont="1" applyFill="1" applyAlignment="1">
      <alignment horizontal="center" vertical="center"/>
    </xf>
    <xf numFmtId="0" fontId="20" fillId="7" borderId="10" xfId="31" applyFont="1" applyFill="1" applyAlignment="1">
      <alignment horizontal="center" vertical="center"/>
      <protection/>
    </xf>
    <xf numFmtId="0" fontId="20" fillId="8" borderId="10" xfId="31" applyAlignment="1" quotePrefix="1">
      <alignment horizontal="center" vertical="center"/>
      <protection/>
    </xf>
    <xf numFmtId="0" fontId="20" fillId="7" borderId="10" xfId="30" applyAlignment="1" quotePrefix="1">
      <alignment horizontal="center" vertical="center"/>
      <protection/>
    </xf>
    <xf numFmtId="0" fontId="20" fillId="7" borderId="10" xfId="30" applyFont="1" applyAlignment="1" quotePrefix="1">
      <alignment horizontal="center" vertical="center"/>
      <protection/>
    </xf>
    <xf numFmtId="0" fontId="20" fillId="8" borderId="10" xfId="30" applyFont="1" applyFill="1" applyAlignment="1" quotePrefix="1">
      <alignment horizontal="center" vertical="center"/>
      <protection/>
    </xf>
    <xf numFmtId="0" fontId="20" fillId="7" borderId="10" xfId="31" applyFont="1" applyFill="1" applyAlignment="1" quotePrefix="1">
      <alignment horizontal="center" vertical="center"/>
      <protection/>
    </xf>
    <xf numFmtId="0" fontId="20" fillId="8" borderId="10" xfId="30" applyFill="1" applyAlignment="1" quotePrefix="1">
      <alignment horizontal="center" vertical="center"/>
      <protection/>
    </xf>
    <xf numFmtId="0" fontId="20" fillId="7" borderId="10" xfId="31" applyFill="1" applyAlignment="1" quotePrefix="1">
      <alignment horizontal="center" vertical="center"/>
      <protection/>
    </xf>
    <xf numFmtId="0" fontId="16" fillId="3" borderId="13" xfId="36" applyFont="1" applyBorder="1" applyAlignment="1">
      <alignment horizontal="center" vertical="center" wrapText="1"/>
      <protection/>
    </xf>
    <xf numFmtId="179" fontId="18" fillId="5" borderId="10" xfId="48" applyNumberFormat="1" applyAlignment="1">
      <alignment vertical="center"/>
    </xf>
    <xf numFmtId="0" fontId="16" fillId="3" borderId="13" xfId="36" applyBorder="1">
      <alignment horizontal="center" vertical="center" wrapText="1"/>
      <protection/>
    </xf>
    <xf numFmtId="0" fontId="16" fillId="3" borderId="13" xfId="36" applyFont="1" applyBorder="1">
      <alignment horizontal="center" vertical="center" wrapText="1"/>
      <protection/>
    </xf>
    <xf numFmtId="198" fontId="18" fillId="4" borderId="10" xfId="41" applyNumberFormat="1">
      <alignment vertical="center"/>
      <protection/>
    </xf>
    <xf numFmtId="198" fontId="18" fillId="4" borderId="10" xfId="30" applyNumberFormat="1" applyFont="1" applyFill="1">
      <alignment vertical="center"/>
      <protection/>
    </xf>
    <xf numFmtId="179" fontId="18" fillId="5" borderId="10" xfId="40" applyNumberFormat="1">
      <alignment vertical="center"/>
      <protection/>
    </xf>
    <xf numFmtId="179" fontId="18" fillId="5" borderId="10" xfId="40" applyNumberFormat="1" applyFill="1">
      <alignment vertical="center"/>
      <protection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34" fillId="6" borderId="0" xfId="0" applyFont="1" applyFill="1" applyBorder="1" applyAlignment="1">
      <alignment horizontal="left" vertical="center"/>
    </xf>
    <xf numFmtId="10" fontId="35" fillId="6" borderId="0" xfId="0" applyNumberFormat="1" applyFont="1" applyFill="1" applyBorder="1" applyAlignment="1">
      <alignment horizontal="center" vertical="center"/>
    </xf>
    <xf numFmtId="0" fontId="6" fillId="9" borderId="0" xfId="34" applyFont="1" applyFill="1" applyBorder="1" applyAlignment="1">
      <alignment vertical="center"/>
      <protection/>
    </xf>
    <xf numFmtId="0" fontId="16" fillId="9" borderId="0" xfId="34" applyFont="1" applyBorder="1" applyAlignment="1">
      <alignment vertical="center"/>
      <protection/>
    </xf>
    <xf numFmtId="0" fontId="36" fillId="6" borderId="0" xfId="0" applyFont="1" applyFill="1" applyAlignment="1">
      <alignment vertical="center"/>
    </xf>
    <xf numFmtId="0" fontId="20" fillId="8" borderId="10" xfId="30" applyFont="1" applyFill="1" applyAlignment="1">
      <alignment horizontal="center" vertical="center"/>
      <protection/>
    </xf>
    <xf numFmtId="0" fontId="37" fillId="6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left" vertical="center"/>
    </xf>
    <xf numFmtId="0" fontId="37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30" fillId="6" borderId="0" xfId="0" applyFont="1" applyFill="1" applyAlignment="1">
      <alignment horizontal="center" vertical="center"/>
    </xf>
    <xf numFmtId="3" fontId="15" fillId="6" borderId="0" xfId="0" applyNumberFormat="1" applyFont="1" applyFill="1" applyAlignment="1">
      <alignment vertical="center"/>
    </xf>
    <xf numFmtId="0" fontId="30" fillId="6" borderId="0" xfId="0" applyFont="1" applyFill="1" applyAlignment="1">
      <alignment horizontal="left" vertical="center"/>
    </xf>
    <xf numFmtId="0" fontId="30" fillId="6" borderId="0" xfId="0" applyFont="1" applyFill="1" applyAlignment="1">
      <alignment vertical="center"/>
    </xf>
    <xf numFmtId="179" fontId="18" fillId="5" borderId="10" xfId="40" applyNumberFormat="1" applyFont="1" applyAlignment="1">
      <alignment horizontal="right" vertical="center"/>
      <protection/>
    </xf>
    <xf numFmtId="0" fontId="20" fillId="7" borderId="10" xfId="30" applyNumberFormat="1" applyAlignment="1">
      <alignment horizontal="center" vertical="center"/>
      <protection/>
    </xf>
    <xf numFmtId="0" fontId="20" fillId="8" borderId="10" xfId="31" applyNumberFormat="1" applyAlignment="1">
      <alignment horizontal="center" vertical="center"/>
      <protection/>
    </xf>
    <xf numFmtId="0" fontId="20" fillId="7" borderId="10" xfId="31" applyNumberFormat="1" applyFill="1" applyAlignment="1">
      <alignment horizontal="center" vertical="center"/>
      <protection/>
    </xf>
    <xf numFmtId="0" fontId="20" fillId="8" borderId="10" xfId="30" applyNumberFormat="1" applyFill="1" applyAlignment="1">
      <alignment horizontal="center" vertical="center"/>
      <protection/>
    </xf>
    <xf numFmtId="197" fontId="20" fillId="7" borderId="10" xfId="30" applyNumberFormat="1" applyFont="1" applyAlignment="1">
      <alignment horizontal="right" vertical="center"/>
      <protection/>
    </xf>
    <xf numFmtId="197" fontId="20" fillId="8" borderId="10" xfId="30" applyNumberFormat="1" applyFont="1" applyFill="1" applyAlignment="1">
      <alignment horizontal="right" vertical="center"/>
      <protection/>
    </xf>
    <xf numFmtId="198" fontId="20" fillId="7" borderId="10" xfId="30" applyNumberFormat="1" applyFont="1" applyAlignment="1">
      <alignment horizontal="right" vertical="center"/>
      <protection/>
    </xf>
    <xf numFmtId="198" fontId="20" fillId="8" borderId="10" xfId="30" applyNumberFormat="1" applyFont="1" applyFill="1" applyAlignment="1">
      <alignment horizontal="right" vertical="center"/>
      <protection/>
    </xf>
    <xf numFmtId="3" fontId="0" fillId="6" borderId="0" xfId="0" applyNumberFormat="1" applyFont="1" applyFill="1" applyAlignment="1">
      <alignment vertical="center"/>
    </xf>
    <xf numFmtId="3" fontId="0" fillId="0" borderId="10" xfId="30" applyNumberFormat="1" applyFont="1" applyFill="1">
      <alignment vertical="center"/>
      <protection/>
    </xf>
    <xf numFmtId="3" fontId="5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3" fontId="0" fillId="0" borderId="10" xfId="30" applyNumberFormat="1" applyFont="1" applyFill="1">
      <alignment vertical="center"/>
      <protection/>
    </xf>
    <xf numFmtId="3" fontId="0" fillId="6" borderId="0" xfId="0" applyNumberFormat="1" applyFont="1" applyFill="1" applyAlignment="1">
      <alignment vertical="center"/>
    </xf>
    <xf numFmtId="3" fontId="0" fillId="0" borderId="10" xfId="31" applyNumberFormat="1" applyFont="1" applyFill="1">
      <alignment vertical="center"/>
      <protection/>
    </xf>
    <xf numFmtId="3" fontId="5" fillId="6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20" fillId="7" borderId="10" xfId="31" applyFont="1" applyFill="1" applyAlignment="1">
      <alignment horizontal="right" vertical="center"/>
      <protection/>
    </xf>
    <xf numFmtId="197" fontId="20" fillId="8" borderId="10" xfId="31" applyNumberFormat="1" applyFont="1" applyAlignment="1">
      <alignment horizontal="right" vertical="center"/>
      <protection/>
    </xf>
    <xf numFmtId="0" fontId="0" fillId="6" borderId="0" xfId="0" applyFont="1" applyFill="1" applyAlignment="1">
      <alignment vertical="center"/>
    </xf>
    <xf numFmtId="198" fontId="20" fillId="8" borderId="10" xfId="31" applyNumberFormat="1">
      <alignment vertical="center"/>
      <protection/>
    </xf>
    <xf numFmtId="198" fontId="20" fillId="7" borderId="10" xfId="31" applyNumberFormat="1" applyFill="1">
      <alignment vertical="center"/>
      <protection/>
    </xf>
    <xf numFmtId="10" fontId="18" fillId="0" borderId="10" xfId="40" applyNumberFormat="1" applyFill="1">
      <alignment vertical="center"/>
      <protection/>
    </xf>
    <xf numFmtId="0" fontId="18" fillId="0" borderId="10" xfId="40" applyFill="1">
      <alignment vertical="center"/>
      <protection/>
    </xf>
    <xf numFmtId="0" fontId="16" fillId="3" borderId="10" xfId="36">
      <alignment horizontal="center" vertical="center" wrapText="1"/>
      <protection/>
    </xf>
    <xf numFmtId="0" fontId="18" fillId="4" borderId="14" xfId="41" applyFont="1" applyBorder="1" applyAlignment="1">
      <alignment horizontal="left" vertical="center"/>
      <protection/>
    </xf>
    <xf numFmtId="0" fontId="18" fillId="4" borderId="12" xfId="41" applyBorder="1" applyAlignment="1">
      <alignment horizontal="left" vertical="center"/>
      <protection/>
    </xf>
    <xf numFmtId="0" fontId="18" fillId="4" borderId="15" xfId="41" applyBorder="1" applyAlignment="1">
      <alignment horizontal="left" vertical="center"/>
      <protection/>
    </xf>
    <xf numFmtId="0" fontId="23" fillId="9" borderId="14" xfId="34" applyFont="1" applyBorder="1" applyAlignment="1" quotePrefix="1">
      <alignment horizontal="left" vertical="center"/>
      <protection/>
    </xf>
    <xf numFmtId="0" fontId="23" fillId="9" borderId="12" xfId="34" applyFont="1" applyBorder="1" applyAlignment="1" quotePrefix="1">
      <alignment horizontal="left" vertical="center"/>
      <protection/>
    </xf>
    <xf numFmtId="0" fontId="18" fillId="5" borderId="14" xfId="40" applyFont="1" applyBorder="1" applyAlignment="1">
      <alignment horizontal="left" vertical="center"/>
      <protection/>
    </xf>
    <xf numFmtId="0" fontId="18" fillId="5" borderId="12" xfId="40" applyBorder="1" applyAlignment="1">
      <alignment horizontal="left" vertical="center"/>
      <protection/>
    </xf>
    <xf numFmtId="0" fontId="18" fillId="5" borderId="15" xfId="40" applyBorder="1" applyAlignment="1">
      <alignment horizontal="left" vertical="center"/>
      <protection/>
    </xf>
    <xf numFmtId="0" fontId="16" fillId="3" borderId="16" xfId="36" applyFont="1" applyBorder="1" applyAlignment="1">
      <alignment horizontal="center" vertical="center" wrapText="1"/>
      <protection/>
    </xf>
    <xf numFmtId="0" fontId="16" fillId="3" borderId="17" xfId="36" applyBorder="1" applyAlignment="1">
      <alignment horizontal="center" vertical="center" wrapText="1"/>
      <protection/>
    </xf>
    <xf numFmtId="0" fontId="16" fillId="3" borderId="18" xfId="36" applyBorder="1" applyAlignment="1">
      <alignment horizontal="center" vertical="center" wrapText="1"/>
      <protection/>
    </xf>
    <xf numFmtId="0" fontId="16" fillId="3" borderId="19" xfId="36" applyBorder="1" applyAlignment="1">
      <alignment horizontal="center" vertical="center" wrapText="1"/>
      <protection/>
    </xf>
    <xf numFmtId="0" fontId="18" fillId="9" borderId="14" xfId="34" applyFont="1" applyBorder="1" applyAlignment="1">
      <alignment horizontal="left" vertical="center"/>
      <protection/>
    </xf>
    <xf numFmtId="0" fontId="18" fillId="9" borderId="12" xfId="34" applyFont="1" applyBorder="1" applyAlignment="1">
      <alignment horizontal="left" vertical="center"/>
      <protection/>
    </xf>
    <xf numFmtId="0" fontId="16" fillId="3" borderId="10" xfId="36" applyFont="1">
      <alignment horizontal="center" vertical="center" wrapText="1"/>
      <protection/>
    </xf>
    <xf numFmtId="0" fontId="18" fillId="9" borderId="0" xfId="34" applyFont="1" applyBorder="1" applyAlignment="1">
      <alignment horizontal="left" vertical="center"/>
      <protection/>
    </xf>
    <xf numFmtId="0" fontId="23" fillId="9" borderId="14" xfId="34" applyFont="1" applyBorder="1" applyAlignment="1">
      <alignment horizontal="left" vertical="center"/>
      <protection/>
    </xf>
    <xf numFmtId="0" fontId="23" fillId="9" borderId="12" xfId="34" applyFont="1" applyBorder="1" applyAlignment="1">
      <alignment horizontal="left" vertical="center"/>
      <protection/>
    </xf>
    <xf numFmtId="0" fontId="23" fillId="9" borderId="15" xfId="34" applyFont="1" applyBorder="1" applyAlignment="1">
      <alignment horizontal="left" vertical="center"/>
      <protection/>
    </xf>
    <xf numFmtId="0" fontId="23" fillId="9" borderId="0" xfId="34" applyFont="1" applyBorder="1" applyAlignment="1">
      <alignment horizontal="left" vertical="center"/>
      <protection/>
    </xf>
    <xf numFmtId="0" fontId="16" fillId="3" borderId="14" xfId="36" applyFont="1" applyBorder="1" applyAlignment="1">
      <alignment horizontal="center" vertical="center" wrapText="1"/>
      <protection/>
    </xf>
    <xf numFmtId="0" fontId="16" fillId="3" borderId="12" xfId="36" applyFont="1" applyBorder="1" applyAlignment="1">
      <alignment horizontal="center" vertical="center" wrapText="1"/>
      <protection/>
    </xf>
    <xf numFmtId="0" fontId="16" fillId="3" borderId="15" xfId="36" applyFont="1" applyBorder="1" applyAlignment="1">
      <alignment horizontal="center" vertical="center" wrapText="1"/>
      <protection/>
    </xf>
    <xf numFmtId="0" fontId="16" fillId="3" borderId="17" xfId="36" applyFont="1" applyBorder="1" applyAlignment="1">
      <alignment horizontal="center" vertical="center" wrapText="1"/>
      <protection/>
    </xf>
    <xf numFmtId="0" fontId="16" fillId="3" borderId="18" xfId="36" applyFont="1" applyBorder="1" applyAlignment="1">
      <alignment horizontal="center" vertical="center" wrapText="1"/>
      <protection/>
    </xf>
    <xf numFmtId="0" fontId="16" fillId="3" borderId="19" xfId="36" applyFont="1" applyBorder="1" applyAlignment="1">
      <alignment horizontal="center" vertical="center" wrapText="1"/>
      <protection/>
    </xf>
    <xf numFmtId="0" fontId="19" fillId="6" borderId="0" xfId="0" applyFont="1" applyFill="1" applyAlignment="1">
      <alignment horizontal="left" vertical="center"/>
    </xf>
    <xf numFmtId="0" fontId="18" fillId="9" borderId="20" xfId="34" applyFont="1" applyBorder="1" applyAlignment="1">
      <alignment horizontal="left" vertical="center"/>
      <protection/>
    </xf>
    <xf numFmtId="0" fontId="18" fillId="9" borderId="21" xfId="34" applyFont="1" applyBorder="1" applyAlignment="1">
      <alignment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55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"/>
          <c:y val="0.2455"/>
          <c:w val="0.55875"/>
          <c:h val="0.6365"/>
        </c:manualLayout>
      </c:layout>
      <c:pieChart>
        <c:varyColors val="1"/>
        <c:ser>
          <c:idx val="0"/>
          <c:order val="0"/>
          <c:tx>
            <c:strRef>
              <c:f>'1.4.1.1'!$D$102:$D$113</c:f>
              <c:strCache>
                <c:ptCount val="1"/>
                <c:pt idx="0">
                  <c:v>FME ETSAB ETSEIAT ETSETB ETSEIB ETSECCPB EPSEB FIB FNB ETSAV EPSC EPSEVG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DD08C"/>
              </a:solidFill>
            </c:spPr>
          </c:dPt>
          <c:dPt>
            <c:idx val="6"/>
            <c:spPr>
              <a:solidFill>
                <a:srgbClr val="96B2DC"/>
              </a:solidFill>
            </c:spPr>
          </c:dPt>
          <c:dPt>
            <c:idx val="8"/>
            <c:spPr>
              <a:solidFill>
                <a:srgbClr val="FEE2B8"/>
              </a:solidFill>
            </c:spPr>
          </c:dPt>
          <c:dPt>
            <c:idx val="9"/>
            <c:spPr>
              <a:solidFill>
                <a:srgbClr val="008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'1.4.1.1'!$D$102:$D$113</c:f>
              <c:strCache/>
            </c:strRef>
          </c:cat>
          <c:val>
            <c:numRef>
              <c:f>'1.4.1.1'!$E$102:$E$113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10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254"/>
          <c:w val="0.3935"/>
          <c:h val="0.59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6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'1.4.1.1'!$L$101:$L$107</c:f>
              <c:strCache/>
            </c:strRef>
          </c:cat>
          <c:val>
            <c:numRef>
              <c:f>'1.4.1.1'!$M$101:$M$107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79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2045"/>
          <c:w val="0.50375"/>
          <c:h val="0.70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DD08C"/>
              </a:solidFill>
            </c:spPr>
          </c:dPt>
          <c:dPt>
            <c:idx val="6"/>
            <c:spPr>
              <a:solidFill>
                <a:srgbClr val="BDCFE9"/>
              </a:solidFill>
            </c:spPr>
          </c:dPt>
          <c:dPt>
            <c:idx val="7"/>
            <c:spPr>
              <a:solidFill>
                <a:srgbClr val="FEE2B8"/>
              </a:solidFill>
            </c:spPr>
          </c:dPt>
          <c:dPt>
            <c:idx val="8"/>
            <c:spPr>
              <a:solidFill>
                <a:srgbClr val="6699CC"/>
              </a:solidFill>
            </c:spPr>
          </c:dPt>
          <c:dPt>
            <c:idx val="9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'1.4.1.1'!$D$133:$D$142</c:f>
              <c:strCache/>
            </c:strRef>
          </c:cat>
          <c:val>
            <c:numRef>
              <c:f>'1.4.1.1'!$E$133:$E$142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3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144"/>
          <c:w val="0.4085"/>
          <c:h val="0.7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7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'1.4.1.1'!$K$136:$K$144</c:f>
              <c:strCache/>
            </c:strRef>
          </c:cat>
          <c:val>
            <c:numRef>
              <c:f>'1.4.1.1'!$M$136:$M$144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78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5"/>
          <c:y val="0.224"/>
          <c:w val="0.5095"/>
          <c:h val="0.68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'1.4.1.1'!$D$191:$D$197</c:f>
              <c:strCache/>
            </c:strRef>
          </c:cat>
          <c:val>
            <c:numRef>
              <c:f>'1.4.1.1'!$E$191:$E$197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4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375"/>
          <c:w val="0.42975"/>
          <c:h val="0.6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'1.4.1.1'!$J$190:$J$194</c:f>
              <c:strCache/>
            </c:strRef>
          </c:cat>
          <c:val>
            <c:numRef>
              <c:f>'1.4.1.1'!$L$190:$L$194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15"/>
          <c:w val="0.9425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'1.4.1.1'!$I$214</c:f>
              <c:strCache>
                <c:ptCount val="1"/>
                <c:pt idx="0">
                  <c:v>2001-2002</c:v>
                </c:pt>
              </c:strCache>
            </c:strRef>
          </c:tx>
          <c:spPr>
            <a:solidFill>
              <a:srgbClr val="FEE2B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'1.4.1.1'!$D$215:$D$218</c:f>
              <c:strCache/>
            </c:strRef>
          </c:cat>
          <c:val>
            <c:numRef>
              <c:f>'1.4.1.1'!$I$215:$I$218</c:f>
              <c:numCache/>
            </c:numRef>
          </c:val>
        </c:ser>
        <c:ser>
          <c:idx val="2"/>
          <c:order val="1"/>
          <c:tx>
            <c:strRef>
              <c:f>'1.4.1.1'!$J$214</c:f>
              <c:strCache>
                <c:ptCount val="1"/>
                <c:pt idx="0">
                  <c:v>2002-2003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'1.4.1.1'!$D$215:$D$218</c:f>
              <c:strCache/>
            </c:strRef>
          </c:cat>
          <c:val>
            <c:numRef>
              <c:f>'1.4.1.1'!$J$215:$J$218</c:f>
              <c:numCache/>
            </c:numRef>
          </c:val>
        </c:ser>
        <c:ser>
          <c:idx val="3"/>
          <c:order val="2"/>
          <c:tx>
            <c:strRef>
              <c:f>'1.4.1.1'!$K$214</c:f>
              <c:strCache>
                <c:ptCount val="1"/>
                <c:pt idx="0">
                  <c:v>2003-2004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'1.4.1.1'!$D$215:$D$218</c:f>
              <c:strCache/>
            </c:strRef>
          </c:cat>
          <c:val>
            <c:numRef>
              <c:f>'1.4.1.1'!$K$215:$K$218</c:f>
              <c:numCache/>
            </c:numRef>
          </c:val>
        </c:ser>
        <c:ser>
          <c:idx val="4"/>
          <c:order val="3"/>
          <c:tx>
            <c:strRef>
              <c:f>'1.4.1.1'!$L$214</c:f>
              <c:strCache>
                <c:ptCount val="1"/>
                <c:pt idx="0">
                  <c:v>2004-2005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'1.4.1.1'!$D$215:$D$218</c:f>
              <c:strCache/>
            </c:strRef>
          </c:cat>
          <c:val>
            <c:numRef>
              <c:f>'1.4.1.1'!$L$215:$L$218</c:f>
              <c:numCache/>
            </c:numRef>
          </c:val>
        </c:ser>
        <c:ser>
          <c:idx val="0"/>
          <c:order val="4"/>
          <c:tx>
            <c:strRef>
              <c:f>'1.4.1.1'!$M$214</c:f>
              <c:strCache>
                <c:ptCount val="1"/>
                <c:pt idx="0">
                  <c:v>2005-2006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'1.4.1.1'!$D$215:$D$218</c:f>
              <c:strCache/>
            </c:strRef>
          </c:cat>
          <c:val>
            <c:numRef>
              <c:f>'1.4.1.1'!$M$215:$M$218</c:f>
              <c:numCache/>
            </c:numRef>
          </c:val>
        </c:ser>
        <c:gapWidth val="120"/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  <c:max val="5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51591308"/>
        <c:crossesAt val="1"/>
        <c:crossBetween val="between"/>
        <c:dispUnits/>
        <c:majorUnit val="500"/>
      </c:valAx>
      <c:spPr>
        <a:noFill/>
        <a:ln w="3175">
          <a:solidFill>
            <a:srgbClr val="335C85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0825"/>
          <c:w val="0.53575"/>
          <c:h val="0.083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98</xdr:row>
      <xdr:rowOff>104775</xdr:rowOff>
    </xdr:from>
    <xdr:to>
      <xdr:col>8</xdr:col>
      <xdr:colOff>123825</xdr:colOff>
      <xdr:row>123</xdr:row>
      <xdr:rowOff>114300</xdr:rowOff>
    </xdr:to>
    <xdr:graphicFrame>
      <xdr:nvGraphicFramePr>
        <xdr:cNvPr id="1" name="Chart 1"/>
        <xdr:cNvGraphicFramePr/>
      </xdr:nvGraphicFramePr>
      <xdr:xfrm>
        <a:off x="161925" y="21545550"/>
        <a:ext cx="6553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98</xdr:row>
      <xdr:rowOff>123825</xdr:rowOff>
    </xdr:from>
    <xdr:to>
      <xdr:col>18</xdr:col>
      <xdr:colOff>381000</xdr:colOff>
      <xdr:row>123</xdr:row>
      <xdr:rowOff>142875</xdr:rowOff>
    </xdr:to>
    <xdr:graphicFrame>
      <xdr:nvGraphicFramePr>
        <xdr:cNvPr id="2" name="Chart 2"/>
        <xdr:cNvGraphicFramePr/>
      </xdr:nvGraphicFramePr>
      <xdr:xfrm>
        <a:off x="7105650" y="21564600"/>
        <a:ext cx="54673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128</xdr:row>
      <xdr:rowOff>9525</xdr:rowOff>
    </xdr:from>
    <xdr:to>
      <xdr:col>8</xdr:col>
      <xdr:colOff>123825</xdr:colOff>
      <xdr:row>151</xdr:row>
      <xdr:rowOff>38100</xdr:rowOff>
    </xdr:to>
    <xdr:graphicFrame>
      <xdr:nvGraphicFramePr>
        <xdr:cNvPr id="3" name="Chart 3"/>
        <xdr:cNvGraphicFramePr/>
      </xdr:nvGraphicFramePr>
      <xdr:xfrm>
        <a:off x="171450" y="26498550"/>
        <a:ext cx="65436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128</xdr:row>
      <xdr:rowOff>28575</xdr:rowOff>
    </xdr:from>
    <xdr:to>
      <xdr:col>18</xdr:col>
      <xdr:colOff>409575</xdr:colOff>
      <xdr:row>151</xdr:row>
      <xdr:rowOff>66675</xdr:rowOff>
    </xdr:to>
    <xdr:graphicFrame>
      <xdr:nvGraphicFramePr>
        <xdr:cNvPr id="4" name="Chart 4"/>
        <xdr:cNvGraphicFramePr/>
      </xdr:nvGraphicFramePr>
      <xdr:xfrm>
        <a:off x="7105650" y="26517600"/>
        <a:ext cx="549592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184</xdr:row>
      <xdr:rowOff>76200</xdr:rowOff>
    </xdr:from>
    <xdr:to>
      <xdr:col>8</xdr:col>
      <xdr:colOff>47625</xdr:colOff>
      <xdr:row>207</xdr:row>
      <xdr:rowOff>114300</xdr:rowOff>
    </xdr:to>
    <xdr:graphicFrame>
      <xdr:nvGraphicFramePr>
        <xdr:cNvPr id="5" name="Chart 5"/>
        <xdr:cNvGraphicFramePr/>
      </xdr:nvGraphicFramePr>
      <xdr:xfrm>
        <a:off x="171450" y="37376100"/>
        <a:ext cx="64674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314325</xdr:colOff>
      <xdr:row>184</xdr:row>
      <xdr:rowOff>76200</xdr:rowOff>
    </xdr:from>
    <xdr:to>
      <xdr:col>18</xdr:col>
      <xdr:colOff>504825</xdr:colOff>
      <xdr:row>207</xdr:row>
      <xdr:rowOff>133350</xdr:rowOff>
    </xdr:to>
    <xdr:graphicFrame>
      <xdr:nvGraphicFramePr>
        <xdr:cNvPr id="6" name="Chart 6"/>
        <xdr:cNvGraphicFramePr/>
      </xdr:nvGraphicFramePr>
      <xdr:xfrm>
        <a:off x="6905625" y="37376100"/>
        <a:ext cx="579120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213</xdr:row>
      <xdr:rowOff>57150</xdr:rowOff>
    </xdr:from>
    <xdr:to>
      <xdr:col>18</xdr:col>
      <xdr:colOff>514350</xdr:colOff>
      <xdr:row>239</xdr:row>
      <xdr:rowOff>47625</xdr:rowOff>
    </xdr:to>
    <xdr:graphicFrame>
      <xdr:nvGraphicFramePr>
        <xdr:cNvPr id="7" name="Chart 9"/>
        <xdr:cNvGraphicFramePr/>
      </xdr:nvGraphicFramePr>
      <xdr:xfrm>
        <a:off x="190500" y="41976675"/>
        <a:ext cx="12515850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T241"/>
  <sheetViews>
    <sheetView showGridLines="0" showZeros="0" tabSelected="1" zoomScale="50" zoomScaleNormal="50" workbookViewId="0" topLeftCell="A1">
      <selection activeCell="D3" sqref="D3"/>
    </sheetView>
  </sheetViews>
  <sheetFormatPr defaultColWidth="11.421875" defaultRowHeight="12.75"/>
  <cols>
    <col min="1" max="1" width="2.421875" style="5" customWidth="1"/>
    <col min="2" max="2" width="0.9921875" style="5" customWidth="1"/>
    <col min="3" max="3" width="4.421875" style="3" customWidth="1"/>
    <col min="4" max="4" width="15.140625" style="1" customWidth="1"/>
    <col min="5" max="5" width="4.140625" style="1" customWidth="1"/>
    <col min="6" max="6" width="53.28125" style="2" customWidth="1"/>
    <col min="7" max="7" width="9.00390625" style="3" customWidth="1"/>
    <col min="8" max="8" width="9.421875" style="3" customWidth="1"/>
    <col min="9" max="9" width="11.00390625" style="3" bestFit="1" customWidth="1"/>
    <col min="10" max="10" width="8.421875" style="3" customWidth="1"/>
    <col min="11" max="11" width="7.7109375" style="3" customWidth="1"/>
    <col min="12" max="12" width="9.57421875" style="3" bestFit="1" customWidth="1"/>
    <col min="13" max="13" width="7.57421875" style="3" customWidth="1"/>
    <col min="14" max="14" width="8.140625" style="3" customWidth="1"/>
    <col min="15" max="15" width="9.28125" style="3" bestFit="1" customWidth="1"/>
    <col min="16" max="16" width="7.7109375" style="3" customWidth="1"/>
    <col min="17" max="17" width="6.57421875" style="3" customWidth="1"/>
    <col min="18" max="18" width="8.00390625" style="3" customWidth="1"/>
    <col min="19" max="19" width="9.140625" style="4" customWidth="1"/>
    <col min="20" max="20" width="0.5625" style="5" customWidth="1"/>
    <col min="21" max="16384" width="11.421875" style="5" customWidth="1"/>
  </cols>
  <sheetData>
    <row r="1" spans="3:20" s="86" customFormat="1" ht="13.5" thickBot="1">
      <c r="C1" s="200" t="s">
        <v>132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88"/>
    </row>
    <row r="2" spans="3:20" s="86" customFormat="1" ht="13.5" thickBot="1">
      <c r="C2" s="200" t="s">
        <v>133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88"/>
    </row>
    <row r="3" spans="2:20" s="40" customFormat="1" ht="8.25" customHeight="1" thickBot="1">
      <c r="B3" s="39"/>
      <c r="C3" s="4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3:19" ht="12.75">
      <c r="C4" s="188" t="s">
        <v>153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ht="9" customHeight="1" thickBot="1">
      <c r="C5" s="88"/>
    </row>
    <row r="6" spans="3:20" s="86" customFormat="1" ht="13.5" thickBot="1">
      <c r="C6" s="200" t="s">
        <v>141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88"/>
    </row>
    <row r="7" spans="2:20" s="40" customFormat="1" ht="8.25" customHeight="1" thickBot="1">
      <c r="B7" s="39"/>
      <c r="C7" s="44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2:20" ht="3.75" customHeight="1" thickBot="1">
      <c r="B8" s="30"/>
      <c r="C8" s="18"/>
      <c r="D8" s="17"/>
      <c r="E8" s="17"/>
      <c r="F8" s="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27"/>
    </row>
    <row r="9" spans="2:20" ht="28.5" customHeight="1" thickBot="1">
      <c r="B9" s="26"/>
      <c r="C9" s="187" t="s">
        <v>142</v>
      </c>
      <c r="D9" s="172"/>
      <c r="E9" s="181" t="s">
        <v>0</v>
      </c>
      <c r="F9" s="196"/>
      <c r="G9" s="193" t="s">
        <v>131</v>
      </c>
      <c r="H9" s="194"/>
      <c r="I9" s="195"/>
      <c r="J9" s="172" t="s">
        <v>1</v>
      </c>
      <c r="K9" s="172"/>
      <c r="L9" s="172"/>
      <c r="M9" s="172"/>
      <c r="N9" s="172"/>
      <c r="O9" s="172"/>
      <c r="P9" s="172"/>
      <c r="Q9" s="172"/>
      <c r="R9" s="172"/>
      <c r="S9" s="172" t="s">
        <v>2</v>
      </c>
      <c r="T9" s="20"/>
    </row>
    <row r="10" spans="2:20" ht="21.75" customHeight="1" thickBot="1">
      <c r="B10" s="26"/>
      <c r="C10" s="172"/>
      <c r="D10" s="172"/>
      <c r="E10" s="197"/>
      <c r="F10" s="198"/>
      <c r="G10" s="121" t="s">
        <v>4</v>
      </c>
      <c r="H10" s="123" t="s">
        <v>3</v>
      </c>
      <c r="I10" s="124" t="s">
        <v>51</v>
      </c>
      <c r="J10" s="31" t="s">
        <v>5</v>
      </c>
      <c r="K10" s="31">
        <v>22</v>
      </c>
      <c r="L10" s="31">
        <v>23</v>
      </c>
      <c r="M10" s="31">
        <v>24</v>
      </c>
      <c r="N10" s="31">
        <v>25</v>
      </c>
      <c r="O10" s="31">
        <v>26</v>
      </c>
      <c r="P10" s="31">
        <v>27</v>
      </c>
      <c r="Q10" s="31">
        <v>28</v>
      </c>
      <c r="R10" s="31" t="s">
        <v>6</v>
      </c>
      <c r="S10" s="172"/>
      <c r="T10" s="20"/>
    </row>
    <row r="11" spans="2:20" ht="19.5" customHeight="1" thickBot="1">
      <c r="B11" s="26"/>
      <c r="C11" s="45">
        <v>200</v>
      </c>
      <c r="D11" s="32" t="s">
        <v>7</v>
      </c>
      <c r="E11" s="45" t="s">
        <v>8</v>
      </c>
      <c r="F11" s="32" t="s">
        <v>76</v>
      </c>
      <c r="G11" s="33">
        <v>14</v>
      </c>
      <c r="H11" s="33">
        <v>30</v>
      </c>
      <c r="I11" s="33">
        <v>44</v>
      </c>
      <c r="J11" s="150" t="s">
        <v>84</v>
      </c>
      <c r="K11" s="105">
        <v>1</v>
      </c>
      <c r="L11" s="105">
        <v>14</v>
      </c>
      <c r="M11" s="105">
        <v>17</v>
      </c>
      <c r="N11" s="105">
        <v>7</v>
      </c>
      <c r="O11" s="105">
        <v>3</v>
      </c>
      <c r="P11" s="105" t="s">
        <v>154</v>
      </c>
      <c r="Q11" s="105">
        <v>1</v>
      </c>
      <c r="R11" s="105">
        <v>1</v>
      </c>
      <c r="S11" s="93">
        <v>24.227272727272727</v>
      </c>
      <c r="T11" s="20"/>
    </row>
    <row r="12" spans="2:20" ht="19.5" customHeight="1" thickBot="1">
      <c r="B12" s="26"/>
      <c r="C12" s="46" t="s">
        <v>9</v>
      </c>
      <c r="D12" s="34" t="s">
        <v>10</v>
      </c>
      <c r="E12" s="46" t="s">
        <v>8</v>
      </c>
      <c r="F12" s="34" t="s">
        <v>77</v>
      </c>
      <c r="G12" s="35">
        <v>136</v>
      </c>
      <c r="H12" s="35">
        <v>155</v>
      </c>
      <c r="I12" s="35">
        <v>291</v>
      </c>
      <c r="J12" s="151" t="s">
        <v>84</v>
      </c>
      <c r="K12" s="151" t="s">
        <v>84</v>
      </c>
      <c r="L12" s="106">
        <v>1</v>
      </c>
      <c r="M12" s="106">
        <v>9</v>
      </c>
      <c r="N12" s="106">
        <v>36</v>
      </c>
      <c r="O12" s="106">
        <v>71</v>
      </c>
      <c r="P12" s="106">
        <v>44</v>
      </c>
      <c r="Q12" s="106">
        <v>43</v>
      </c>
      <c r="R12" s="106">
        <v>87</v>
      </c>
      <c r="S12" s="94">
        <v>28.31615120274914</v>
      </c>
      <c r="T12" s="20"/>
    </row>
    <row r="13" spans="2:20" s="71" customFormat="1" ht="19.5" customHeight="1" thickBot="1">
      <c r="B13" s="81"/>
      <c r="C13" s="68">
        <v>220</v>
      </c>
      <c r="D13" s="91" t="s">
        <v>75</v>
      </c>
      <c r="E13" s="97" t="s">
        <v>8</v>
      </c>
      <c r="F13" s="91" t="s">
        <v>78</v>
      </c>
      <c r="G13" s="70">
        <v>31</v>
      </c>
      <c r="H13" s="70">
        <v>103</v>
      </c>
      <c r="I13" s="70">
        <v>134</v>
      </c>
      <c r="J13" s="150" t="s">
        <v>84</v>
      </c>
      <c r="K13" s="150" t="s">
        <v>84</v>
      </c>
      <c r="L13" s="105">
        <v>6</v>
      </c>
      <c r="M13" s="105">
        <v>21</v>
      </c>
      <c r="N13" s="105">
        <v>29</v>
      </c>
      <c r="O13" s="105">
        <v>30</v>
      </c>
      <c r="P13" s="105">
        <v>18</v>
      </c>
      <c r="Q13" s="105">
        <v>8</v>
      </c>
      <c r="R13" s="105">
        <v>22</v>
      </c>
      <c r="S13" s="93">
        <v>26.53731343283582</v>
      </c>
      <c r="T13" s="20"/>
    </row>
    <row r="14" spans="2:20" s="71" customFormat="1" ht="19.5" customHeight="1" thickBot="1">
      <c r="B14" s="81"/>
      <c r="C14" s="73" t="s">
        <v>11</v>
      </c>
      <c r="D14" s="74" t="s">
        <v>12</v>
      </c>
      <c r="E14" s="73" t="s">
        <v>8</v>
      </c>
      <c r="F14" s="74" t="s">
        <v>79</v>
      </c>
      <c r="G14" s="92">
        <v>39</v>
      </c>
      <c r="H14" s="92">
        <v>199</v>
      </c>
      <c r="I14" s="92">
        <v>238</v>
      </c>
      <c r="J14" s="151" t="s">
        <v>84</v>
      </c>
      <c r="K14" s="151" t="s">
        <v>84</v>
      </c>
      <c r="L14" s="106">
        <v>1</v>
      </c>
      <c r="M14" s="106">
        <v>49</v>
      </c>
      <c r="N14" s="106">
        <v>76</v>
      </c>
      <c r="O14" s="106">
        <v>57</v>
      </c>
      <c r="P14" s="106">
        <v>33</v>
      </c>
      <c r="Q14" s="106">
        <v>10</v>
      </c>
      <c r="R14" s="106">
        <v>12</v>
      </c>
      <c r="S14" s="94">
        <v>25.857142857142858</v>
      </c>
      <c r="T14" s="20"/>
    </row>
    <row r="15" spans="2:20" s="71" customFormat="1" ht="19.5" customHeight="1" thickBot="1">
      <c r="B15" s="81"/>
      <c r="C15" s="68">
        <v>240</v>
      </c>
      <c r="D15" s="69" t="s">
        <v>13</v>
      </c>
      <c r="E15" s="68" t="s">
        <v>8</v>
      </c>
      <c r="F15" s="69" t="s">
        <v>78</v>
      </c>
      <c r="G15" s="70">
        <v>62</v>
      </c>
      <c r="H15" s="70">
        <v>197</v>
      </c>
      <c r="I15" s="70">
        <v>259</v>
      </c>
      <c r="J15" s="150" t="s">
        <v>84</v>
      </c>
      <c r="K15" s="150" t="s">
        <v>84</v>
      </c>
      <c r="L15" s="105">
        <v>11</v>
      </c>
      <c r="M15" s="105">
        <v>64</v>
      </c>
      <c r="N15" s="105">
        <v>92</v>
      </c>
      <c r="O15" s="105">
        <v>42</v>
      </c>
      <c r="P15" s="105">
        <v>14</v>
      </c>
      <c r="Q15" s="105">
        <v>12</v>
      </c>
      <c r="R15" s="105">
        <v>24</v>
      </c>
      <c r="S15" s="93">
        <v>25.907335907335906</v>
      </c>
      <c r="T15" s="20"/>
    </row>
    <row r="16" spans="2:20" s="71" customFormat="1" ht="19.5" customHeight="1" thickBot="1">
      <c r="B16" s="81"/>
      <c r="C16" s="73">
        <v>240</v>
      </c>
      <c r="D16" s="74" t="s">
        <v>13</v>
      </c>
      <c r="E16" s="73" t="s">
        <v>14</v>
      </c>
      <c r="F16" s="74" t="s">
        <v>80</v>
      </c>
      <c r="G16" s="92">
        <v>30</v>
      </c>
      <c r="H16" s="92">
        <v>20</v>
      </c>
      <c r="I16" s="92">
        <v>50</v>
      </c>
      <c r="J16" s="151" t="s">
        <v>84</v>
      </c>
      <c r="K16" s="151" t="s">
        <v>84</v>
      </c>
      <c r="L16" s="106">
        <v>3</v>
      </c>
      <c r="M16" s="106">
        <v>24</v>
      </c>
      <c r="N16" s="106">
        <v>15</v>
      </c>
      <c r="O16" s="106">
        <v>3</v>
      </c>
      <c r="P16" s="106">
        <v>3</v>
      </c>
      <c r="Q16" s="106">
        <v>2</v>
      </c>
      <c r="R16" s="153" t="s">
        <v>84</v>
      </c>
      <c r="S16" s="94">
        <v>24.7</v>
      </c>
      <c r="T16" s="20"/>
    </row>
    <row r="17" spans="2:20" s="71" customFormat="1" ht="19.5" customHeight="1" thickBot="1">
      <c r="B17" s="81"/>
      <c r="C17" s="65">
        <v>250</v>
      </c>
      <c r="D17" s="66" t="s">
        <v>15</v>
      </c>
      <c r="E17" s="65" t="s">
        <v>8</v>
      </c>
      <c r="F17" s="66" t="s">
        <v>81</v>
      </c>
      <c r="G17" s="67">
        <v>28</v>
      </c>
      <c r="H17" s="67">
        <v>85</v>
      </c>
      <c r="I17" s="67">
        <v>113</v>
      </c>
      <c r="J17" s="150" t="s">
        <v>84</v>
      </c>
      <c r="K17" s="150" t="s">
        <v>84</v>
      </c>
      <c r="L17" s="105">
        <v>1</v>
      </c>
      <c r="M17" s="105">
        <v>3</v>
      </c>
      <c r="N17" s="105">
        <v>35</v>
      </c>
      <c r="O17" s="105">
        <v>22</v>
      </c>
      <c r="P17" s="105">
        <v>27</v>
      </c>
      <c r="Q17" s="105">
        <v>11</v>
      </c>
      <c r="R17" s="105">
        <v>14</v>
      </c>
      <c r="S17" s="93">
        <v>26.654867256637168</v>
      </c>
      <c r="T17" s="20"/>
    </row>
    <row r="18" spans="2:20" s="71" customFormat="1" ht="19.5" customHeight="1" thickBot="1">
      <c r="B18" s="81"/>
      <c r="C18" s="61">
        <v>250</v>
      </c>
      <c r="D18" s="64" t="s">
        <v>15</v>
      </c>
      <c r="E18" s="61" t="s">
        <v>14</v>
      </c>
      <c r="F18" s="64" t="s">
        <v>82</v>
      </c>
      <c r="G18" s="63">
        <v>7</v>
      </c>
      <c r="H18" s="63">
        <v>16</v>
      </c>
      <c r="I18" s="63">
        <v>23</v>
      </c>
      <c r="J18" s="151" t="s">
        <v>84</v>
      </c>
      <c r="K18" s="151" t="s">
        <v>84</v>
      </c>
      <c r="L18" s="153" t="s">
        <v>84</v>
      </c>
      <c r="M18" s="153" t="s">
        <v>84</v>
      </c>
      <c r="N18" s="106">
        <v>2</v>
      </c>
      <c r="O18" s="106">
        <v>5</v>
      </c>
      <c r="P18" s="106">
        <v>3</v>
      </c>
      <c r="Q18" s="106">
        <v>2</v>
      </c>
      <c r="R18" s="106">
        <v>11</v>
      </c>
      <c r="S18" s="94">
        <v>28.47826086956522</v>
      </c>
      <c r="T18" s="20"/>
    </row>
    <row r="19" spans="2:20" s="71" customFormat="1" ht="19.5" customHeight="1" thickBot="1">
      <c r="B19" s="81"/>
      <c r="C19" s="65" t="s">
        <v>16</v>
      </c>
      <c r="D19" s="66" t="s">
        <v>17</v>
      </c>
      <c r="E19" s="65" t="s">
        <v>18</v>
      </c>
      <c r="F19" s="66" t="s">
        <v>83</v>
      </c>
      <c r="G19" s="67">
        <v>42</v>
      </c>
      <c r="H19" s="67">
        <v>278</v>
      </c>
      <c r="I19" s="67">
        <v>320</v>
      </c>
      <c r="J19" s="150" t="s">
        <v>84</v>
      </c>
      <c r="K19" s="150" t="s">
        <v>84</v>
      </c>
      <c r="L19" s="105">
        <v>18</v>
      </c>
      <c r="M19" s="105">
        <v>55</v>
      </c>
      <c r="N19" s="105">
        <v>45</v>
      </c>
      <c r="O19" s="105">
        <v>48</v>
      </c>
      <c r="P19" s="105">
        <v>37</v>
      </c>
      <c r="Q19" s="105">
        <v>24</v>
      </c>
      <c r="R19" s="105">
        <v>93</v>
      </c>
      <c r="S19" s="93">
        <v>27.534375</v>
      </c>
      <c r="T19" s="20"/>
    </row>
    <row r="20" spans="2:20" s="71" customFormat="1" ht="19.5" customHeight="1" thickBot="1">
      <c r="B20" s="81"/>
      <c r="C20" s="73" t="s">
        <v>20</v>
      </c>
      <c r="D20" s="74" t="s">
        <v>21</v>
      </c>
      <c r="E20" s="73" t="s">
        <v>8</v>
      </c>
      <c r="F20" s="74" t="s">
        <v>77</v>
      </c>
      <c r="G20" s="92">
        <v>46</v>
      </c>
      <c r="H20" s="92">
        <v>57</v>
      </c>
      <c r="I20" s="92">
        <v>103</v>
      </c>
      <c r="J20" s="151" t="s">
        <v>84</v>
      </c>
      <c r="K20" s="151" t="s">
        <v>84</v>
      </c>
      <c r="L20" s="151" t="s">
        <v>84</v>
      </c>
      <c r="M20" s="106">
        <v>3</v>
      </c>
      <c r="N20" s="106">
        <v>30</v>
      </c>
      <c r="O20" s="106">
        <v>22</v>
      </c>
      <c r="P20" s="106">
        <v>13</v>
      </c>
      <c r="Q20" s="106">
        <v>14</v>
      </c>
      <c r="R20" s="106">
        <v>21</v>
      </c>
      <c r="S20" s="94">
        <v>26.97087378640777</v>
      </c>
      <c r="T20" s="20"/>
    </row>
    <row r="21" spans="2:20" ht="19.5" customHeight="1" thickBot="1">
      <c r="B21" s="26"/>
      <c r="C21" s="173" t="s">
        <v>143</v>
      </c>
      <c r="D21" s="174"/>
      <c r="E21" s="174"/>
      <c r="F21" s="175"/>
      <c r="G21" s="37">
        <f aca="true" t="shared" si="0" ref="G21:R21">SUM(G11:G20)</f>
        <v>435</v>
      </c>
      <c r="H21" s="37">
        <f t="shared" si="0"/>
        <v>1140</v>
      </c>
      <c r="I21" s="37">
        <f>SUM(I11:I20)</f>
        <v>1575</v>
      </c>
      <c r="J21" s="95" t="s">
        <v>84</v>
      </c>
      <c r="K21" s="37">
        <f>SUM(K11:K20)</f>
        <v>1</v>
      </c>
      <c r="L21" s="37">
        <f t="shared" si="0"/>
        <v>55</v>
      </c>
      <c r="M21" s="37">
        <f t="shared" si="0"/>
        <v>245</v>
      </c>
      <c r="N21" s="37">
        <f t="shared" si="0"/>
        <v>367</v>
      </c>
      <c r="O21" s="37">
        <f t="shared" si="0"/>
        <v>303</v>
      </c>
      <c r="P21" s="37">
        <f t="shared" si="0"/>
        <v>192</v>
      </c>
      <c r="Q21" s="37">
        <f t="shared" si="0"/>
        <v>127</v>
      </c>
      <c r="R21" s="37">
        <f t="shared" si="0"/>
        <v>285</v>
      </c>
      <c r="S21" s="98">
        <v>26.8</v>
      </c>
      <c r="T21" s="20"/>
    </row>
    <row r="22" spans="2:20" ht="19.5" customHeight="1" thickBot="1">
      <c r="B22" s="26"/>
      <c r="C22" s="178" t="s">
        <v>144</v>
      </c>
      <c r="D22" s="179"/>
      <c r="E22" s="179"/>
      <c r="F22" s="180"/>
      <c r="G22" s="122">
        <f>G21/$I$21</f>
        <v>0.2761904761904762</v>
      </c>
      <c r="H22" s="122">
        <f>H21/$I$21</f>
        <v>0.7238095238095238</v>
      </c>
      <c r="I22" s="145">
        <v>1</v>
      </c>
      <c r="J22" s="96" t="s">
        <v>84</v>
      </c>
      <c r="K22" s="127">
        <f>K21/$I$21</f>
        <v>0.0006349206349206349</v>
      </c>
      <c r="L22" s="127">
        <f>L21/$I$21</f>
        <v>0.03492063492063492</v>
      </c>
      <c r="M22" s="127">
        <f aca="true" t="shared" si="1" ref="M22:R22">M21/$I$21</f>
        <v>0.15555555555555556</v>
      </c>
      <c r="N22" s="127">
        <f t="shared" si="1"/>
        <v>0.233015873015873</v>
      </c>
      <c r="O22" s="127">
        <f t="shared" si="1"/>
        <v>0.19238095238095237</v>
      </c>
      <c r="P22" s="127">
        <f t="shared" si="1"/>
        <v>0.1219047619047619</v>
      </c>
      <c r="Q22" s="127">
        <f t="shared" si="1"/>
        <v>0.08063492063492063</v>
      </c>
      <c r="R22" s="127">
        <f t="shared" si="1"/>
        <v>0.18095238095238095</v>
      </c>
      <c r="S22" s="170"/>
      <c r="T22" s="20"/>
    </row>
    <row r="23" spans="2:20" ht="3.75" customHeight="1">
      <c r="B23" s="29"/>
      <c r="C23" s="23"/>
      <c r="D23" s="22"/>
      <c r="E23" s="22"/>
      <c r="F23" s="21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8"/>
    </row>
    <row r="24" spans="8:18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8:18" ht="12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7:18" ht="13.5" thickBot="1">
      <c r="G26" s="7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3:20" s="86" customFormat="1" ht="13.5" thickBot="1">
      <c r="C27" s="185" t="s">
        <v>145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85"/>
    </row>
    <row r="28" spans="2:20" s="40" customFormat="1" ht="8.25" customHeight="1" thickBot="1">
      <c r="B28" s="39"/>
      <c r="C28" s="4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3.75" customHeight="1" thickBot="1">
      <c r="B29" s="30"/>
      <c r="C29" s="18"/>
      <c r="D29" s="17"/>
      <c r="E29" s="17"/>
      <c r="F29" s="16"/>
      <c r="G29" s="18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19"/>
      <c r="T29" s="27"/>
    </row>
    <row r="30" spans="2:20" ht="29.25" customHeight="1" thickBot="1">
      <c r="B30" s="26"/>
      <c r="C30" s="187" t="s">
        <v>142</v>
      </c>
      <c r="D30" s="172"/>
      <c r="E30" s="181" t="s">
        <v>0</v>
      </c>
      <c r="F30" s="182"/>
      <c r="G30" s="193" t="s">
        <v>131</v>
      </c>
      <c r="H30" s="194"/>
      <c r="I30" s="195"/>
      <c r="J30" s="172" t="s">
        <v>1</v>
      </c>
      <c r="K30" s="172"/>
      <c r="L30" s="172"/>
      <c r="M30" s="172"/>
      <c r="N30" s="172"/>
      <c r="O30" s="172"/>
      <c r="P30" s="172"/>
      <c r="Q30" s="172"/>
      <c r="R30" s="172"/>
      <c r="S30" s="172" t="s">
        <v>2</v>
      </c>
      <c r="T30" s="20"/>
    </row>
    <row r="31" spans="2:20" ht="19.5" customHeight="1" thickBot="1">
      <c r="B31" s="26"/>
      <c r="C31" s="172"/>
      <c r="D31" s="172"/>
      <c r="E31" s="183"/>
      <c r="F31" s="184"/>
      <c r="G31" s="121" t="s">
        <v>4</v>
      </c>
      <c r="H31" s="123" t="s">
        <v>3</v>
      </c>
      <c r="I31" s="124" t="s">
        <v>51</v>
      </c>
      <c r="J31" s="31" t="s">
        <v>5</v>
      </c>
      <c r="K31" s="31">
        <v>22</v>
      </c>
      <c r="L31" s="31">
        <v>23</v>
      </c>
      <c r="M31" s="31">
        <v>24</v>
      </c>
      <c r="N31" s="31">
        <v>25</v>
      </c>
      <c r="O31" s="31">
        <v>26</v>
      </c>
      <c r="P31" s="31">
        <v>27</v>
      </c>
      <c r="Q31" s="31">
        <v>28</v>
      </c>
      <c r="R31" s="31" t="s">
        <v>6</v>
      </c>
      <c r="S31" s="172"/>
      <c r="T31" s="20"/>
    </row>
    <row r="32" spans="2:20" ht="19.5" customHeight="1" thickBot="1">
      <c r="B32" s="26"/>
      <c r="C32" s="45">
        <v>200</v>
      </c>
      <c r="D32" s="32" t="s">
        <v>7</v>
      </c>
      <c r="E32" s="45" t="s">
        <v>22</v>
      </c>
      <c r="F32" s="32" t="s">
        <v>85</v>
      </c>
      <c r="G32" s="33">
        <v>7</v>
      </c>
      <c r="H32" s="33">
        <v>5</v>
      </c>
      <c r="I32" s="33">
        <v>12</v>
      </c>
      <c r="J32" s="150">
        <v>0</v>
      </c>
      <c r="K32" s="93">
        <v>0</v>
      </c>
      <c r="L32" s="105">
        <v>0</v>
      </c>
      <c r="M32" s="105">
        <v>1</v>
      </c>
      <c r="N32" s="105">
        <v>2</v>
      </c>
      <c r="O32" s="105">
        <v>1</v>
      </c>
      <c r="P32" s="105">
        <v>2</v>
      </c>
      <c r="Q32" s="105">
        <v>0</v>
      </c>
      <c r="R32" s="105">
        <v>6</v>
      </c>
      <c r="S32" s="93">
        <v>29.333333333333332</v>
      </c>
      <c r="T32" s="20"/>
    </row>
    <row r="33" spans="2:20" ht="19.5" customHeight="1" thickBot="1">
      <c r="B33" s="26"/>
      <c r="C33" s="61">
        <v>220</v>
      </c>
      <c r="D33" s="62" t="s">
        <v>75</v>
      </c>
      <c r="E33" s="61" t="s">
        <v>8</v>
      </c>
      <c r="F33" s="64" t="s">
        <v>78</v>
      </c>
      <c r="G33" s="106">
        <v>5</v>
      </c>
      <c r="H33" s="64">
        <v>58</v>
      </c>
      <c r="I33" s="64">
        <v>63</v>
      </c>
      <c r="J33" s="94">
        <v>0</v>
      </c>
      <c r="K33" s="94">
        <v>0</v>
      </c>
      <c r="L33" s="94">
        <v>0</v>
      </c>
      <c r="M33" s="106">
        <v>9</v>
      </c>
      <c r="N33" s="106">
        <v>21</v>
      </c>
      <c r="O33" s="106">
        <v>7</v>
      </c>
      <c r="P33" s="106">
        <v>10</v>
      </c>
      <c r="Q33" s="106">
        <v>5</v>
      </c>
      <c r="R33" s="106">
        <v>11</v>
      </c>
      <c r="S33" s="94">
        <v>27.015873015873016</v>
      </c>
      <c r="T33" s="20"/>
    </row>
    <row r="34" spans="2:20" ht="19.5" customHeight="1" thickBot="1">
      <c r="B34" s="81"/>
      <c r="C34" s="45" t="s">
        <v>23</v>
      </c>
      <c r="D34" s="32" t="s">
        <v>75</v>
      </c>
      <c r="E34" s="45" t="s">
        <v>18</v>
      </c>
      <c r="F34" s="32" t="s">
        <v>86</v>
      </c>
      <c r="G34" s="33">
        <v>0</v>
      </c>
      <c r="H34" s="33">
        <v>16</v>
      </c>
      <c r="I34" s="33">
        <v>16</v>
      </c>
      <c r="J34" s="150">
        <v>0</v>
      </c>
      <c r="K34" s="93">
        <v>0</v>
      </c>
      <c r="L34" s="105">
        <v>0</v>
      </c>
      <c r="M34" s="105">
        <v>2</v>
      </c>
      <c r="N34" s="105">
        <v>3</v>
      </c>
      <c r="O34" s="105">
        <v>4</v>
      </c>
      <c r="P34" s="105">
        <v>2</v>
      </c>
      <c r="Q34" s="105">
        <v>1</v>
      </c>
      <c r="R34" s="105">
        <v>4</v>
      </c>
      <c r="S34" s="93">
        <v>27.1875</v>
      </c>
      <c r="T34" s="20"/>
    </row>
    <row r="35" spans="2:20" ht="19.5" customHeight="1" thickBot="1">
      <c r="B35" s="81"/>
      <c r="C35" s="61">
        <v>220</v>
      </c>
      <c r="D35" s="62" t="s">
        <v>75</v>
      </c>
      <c r="E35" s="61" t="s">
        <v>22</v>
      </c>
      <c r="F35" s="64" t="s">
        <v>87</v>
      </c>
      <c r="G35" s="106">
        <v>26</v>
      </c>
      <c r="H35" s="64">
        <v>82</v>
      </c>
      <c r="I35" s="64">
        <v>108</v>
      </c>
      <c r="J35" s="94">
        <v>0</v>
      </c>
      <c r="K35" s="94">
        <v>0</v>
      </c>
      <c r="L35" s="94">
        <v>0</v>
      </c>
      <c r="M35" s="106">
        <v>6</v>
      </c>
      <c r="N35" s="106">
        <v>12</v>
      </c>
      <c r="O35" s="106">
        <v>9</v>
      </c>
      <c r="P35" s="106">
        <v>10</v>
      </c>
      <c r="Q35" s="106">
        <v>19</v>
      </c>
      <c r="R35" s="106">
        <v>52</v>
      </c>
      <c r="S35" s="94">
        <v>29.15740740740741</v>
      </c>
      <c r="T35" s="20"/>
    </row>
    <row r="36" spans="2:20" ht="19.5" customHeight="1" thickBot="1">
      <c r="B36" s="81"/>
      <c r="C36" s="45" t="s">
        <v>11</v>
      </c>
      <c r="D36" s="32" t="s">
        <v>12</v>
      </c>
      <c r="E36" s="45" t="s">
        <v>8</v>
      </c>
      <c r="F36" s="32" t="s">
        <v>79</v>
      </c>
      <c r="G36" s="33">
        <v>3</v>
      </c>
      <c r="H36" s="33">
        <v>24</v>
      </c>
      <c r="I36" s="33">
        <v>27</v>
      </c>
      <c r="J36" s="150">
        <v>0</v>
      </c>
      <c r="K36" s="93">
        <v>0</v>
      </c>
      <c r="L36" s="105">
        <v>0</v>
      </c>
      <c r="M36" s="105">
        <v>1</v>
      </c>
      <c r="N36" s="105">
        <v>2</v>
      </c>
      <c r="O36" s="105">
        <v>7</v>
      </c>
      <c r="P36" s="105">
        <v>6</v>
      </c>
      <c r="Q36" s="105">
        <v>5</v>
      </c>
      <c r="R36" s="105">
        <v>6</v>
      </c>
      <c r="S36" s="93">
        <v>27.22222222222222</v>
      </c>
      <c r="T36" s="20"/>
    </row>
    <row r="37" spans="2:20" ht="19.5" customHeight="1" thickBot="1">
      <c r="B37" s="81"/>
      <c r="C37" s="61" t="s">
        <v>11</v>
      </c>
      <c r="D37" s="62" t="s">
        <v>12</v>
      </c>
      <c r="E37" s="61" t="s">
        <v>18</v>
      </c>
      <c r="F37" s="64" t="s">
        <v>88</v>
      </c>
      <c r="G37" s="106">
        <v>3</v>
      </c>
      <c r="H37" s="64">
        <v>29</v>
      </c>
      <c r="I37" s="64">
        <v>32</v>
      </c>
      <c r="J37" s="94">
        <v>0</v>
      </c>
      <c r="K37" s="94">
        <v>0</v>
      </c>
      <c r="L37" s="94">
        <v>0</v>
      </c>
      <c r="M37" s="106">
        <v>4</v>
      </c>
      <c r="N37" s="106">
        <v>4</v>
      </c>
      <c r="O37" s="106">
        <v>5</v>
      </c>
      <c r="P37" s="106">
        <v>7</v>
      </c>
      <c r="Q37" s="106">
        <v>2</v>
      </c>
      <c r="R37" s="106">
        <v>10</v>
      </c>
      <c r="S37" s="94">
        <v>27.9375</v>
      </c>
      <c r="T37" s="20"/>
    </row>
    <row r="38" spans="2:20" ht="19.5" customHeight="1" thickBot="1">
      <c r="B38" s="81"/>
      <c r="C38" s="45">
        <v>240</v>
      </c>
      <c r="D38" s="32" t="s">
        <v>13</v>
      </c>
      <c r="E38" s="45" t="s">
        <v>8</v>
      </c>
      <c r="F38" s="32" t="s">
        <v>78</v>
      </c>
      <c r="G38" s="33">
        <v>5</v>
      </c>
      <c r="H38" s="33">
        <v>21</v>
      </c>
      <c r="I38" s="33">
        <v>26</v>
      </c>
      <c r="J38" s="150">
        <v>0</v>
      </c>
      <c r="K38" s="93">
        <v>0</v>
      </c>
      <c r="L38" s="105">
        <v>3</v>
      </c>
      <c r="M38" s="105">
        <v>9</v>
      </c>
      <c r="N38" s="105">
        <v>6</v>
      </c>
      <c r="O38" s="105">
        <v>3</v>
      </c>
      <c r="P38" s="105">
        <v>1</v>
      </c>
      <c r="Q38" s="105">
        <v>2</v>
      </c>
      <c r="R38" s="105">
        <v>2</v>
      </c>
      <c r="S38" s="93">
        <v>25.653846153846153</v>
      </c>
      <c r="T38" s="20"/>
    </row>
    <row r="39" spans="2:20" ht="19.5" customHeight="1" thickBot="1">
      <c r="B39" s="81"/>
      <c r="C39" s="61" t="s">
        <v>24</v>
      </c>
      <c r="D39" s="62" t="s">
        <v>13</v>
      </c>
      <c r="E39" s="61" t="s">
        <v>22</v>
      </c>
      <c r="F39" s="64" t="s">
        <v>87</v>
      </c>
      <c r="G39" s="106">
        <v>4</v>
      </c>
      <c r="H39" s="64">
        <v>16</v>
      </c>
      <c r="I39" s="64">
        <v>20</v>
      </c>
      <c r="J39" s="94">
        <v>0</v>
      </c>
      <c r="K39" s="94">
        <v>0</v>
      </c>
      <c r="L39" s="94">
        <v>0</v>
      </c>
      <c r="M39" s="106">
        <v>2</v>
      </c>
      <c r="N39" s="106">
        <v>2</v>
      </c>
      <c r="O39" s="106">
        <v>2</v>
      </c>
      <c r="P39" s="106">
        <v>2</v>
      </c>
      <c r="Q39" s="106">
        <v>2</v>
      </c>
      <c r="R39" s="106">
        <v>10</v>
      </c>
      <c r="S39" s="94">
        <v>28.55</v>
      </c>
      <c r="T39" s="20"/>
    </row>
    <row r="40" spans="2:20" ht="19.5" customHeight="1" thickBot="1">
      <c r="B40" s="81"/>
      <c r="C40" s="45">
        <v>240</v>
      </c>
      <c r="D40" s="32" t="s">
        <v>13</v>
      </c>
      <c r="E40" s="45" t="s">
        <v>14</v>
      </c>
      <c r="F40" s="32" t="s">
        <v>80</v>
      </c>
      <c r="G40" s="33">
        <v>1</v>
      </c>
      <c r="H40" s="33">
        <v>2</v>
      </c>
      <c r="I40" s="33">
        <v>3</v>
      </c>
      <c r="J40" s="150">
        <v>0</v>
      </c>
      <c r="K40" s="93">
        <v>0</v>
      </c>
      <c r="L40" s="105">
        <v>0</v>
      </c>
      <c r="M40" s="105">
        <v>1</v>
      </c>
      <c r="N40" s="105">
        <v>0</v>
      </c>
      <c r="O40" s="105">
        <v>2</v>
      </c>
      <c r="P40" s="105">
        <v>0</v>
      </c>
      <c r="Q40" s="105">
        <v>0</v>
      </c>
      <c r="R40" s="105">
        <v>0</v>
      </c>
      <c r="S40" s="93">
        <v>25.333333333333332</v>
      </c>
      <c r="T40" s="20"/>
    </row>
    <row r="41" spans="2:20" ht="19.5" customHeight="1" thickBot="1">
      <c r="B41" s="81"/>
      <c r="C41" s="61">
        <v>240</v>
      </c>
      <c r="D41" s="62" t="s">
        <v>13</v>
      </c>
      <c r="E41" s="61" t="s">
        <v>25</v>
      </c>
      <c r="F41" s="64" t="s">
        <v>89</v>
      </c>
      <c r="G41" s="106">
        <v>8</v>
      </c>
      <c r="H41" s="64">
        <v>11</v>
      </c>
      <c r="I41" s="64">
        <v>19</v>
      </c>
      <c r="J41" s="94">
        <v>0</v>
      </c>
      <c r="K41" s="94">
        <v>0</v>
      </c>
      <c r="L41" s="94">
        <v>0</v>
      </c>
      <c r="M41" s="106">
        <v>1</v>
      </c>
      <c r="N41" s="106">
        <v>0</v>
      </c>
      <c r="O41" s="106">
        <v>7</v>
      </c>
      <c r="P41" s="106">
        <v>3</v>
      </c>
      <c r="Q41" s="106">
        <v>3</v>
      </c>
      <c r="R41" s="106">
        <v>5</v>
      </c>
      <c r="S41" s="94">
        <v>27.789473684210527</v>
      </c>
      <c r="T41" s="20"/>
    </row>
    <row r="42" spans="2:20" ht="19.5" customHeight="1" thickBot="1">
      <c r="B42" s="81"/>
      <c r="C42" s="45">
        <v>250</v>
      </c>
      <c r="D42" s="32" t="s">
        <v>15</v>
      </c>
      <c r="E42" s="45" t="s">
        <v>8</v>
      </c>
      <c r="F42" s="32" t="s">
        <v>81</v>
      </c>
      <c r="G42" s="33">
        <v>4</v>
      </c>
      <c r="H42" s="33">
        <v>8</v>
      </c>
      <c r="I42" s="33">
        <v>12</v>
      </c>
      <c r="J42" s="150">
        <v>0</v>
      </c>
      <c r="K42" s="93">
        <v>0</v>
      </c>
      <c r="L42" s="105">
        <v>0</v>
      </c>
      <c r="M42" s="105">
        <v>0</v>
      </c>
      <c r="N42" s="105">
        <v>2</v>
      </c>
      <c r="O42" s="105">
        <v>1</v>
      </c>
      <c r="P42" s="105">
        <v>2</v>
      </c>
      <c r="Q42" s="105">
        <v>2</v>
      </c>
      <c r="R42" s="105">
        <v>5</v>
      </c>
      <c r="S42" s="93">
        <v>28.583333333333332</v>
      </c>
      <c r="T42" s="20"/>
    </row>
    <row r="43" spans="2:20" ht="19.5" customHeight="1" thickBot="1">
      <c r="B43" s="81"/>
      <c r="C43" s="61" t="s">
        <v>16</v>
      </c>
      <c r="D43" s="62" t="s">
        <v>17</v>
      </c>
      <c r="E43" s="61" t="s">
        <v>18</v>
      </c>
      <c r="F43" s="64" t="s">
        <v>83</v>
      </c>
      <c r="G43" s="106">
        <v>12</v>
      </c>
      <c r="H43" s="64">
        <v>67</v>
      </c>
      <c r="I43" s="64">
        <v>79</v>
      </c>
      <c r="J43" s="94">
        <v>0</v>
      </c>
      <c r="K43" s="94">
        <v>0</v>
      </c>
      <c r="L43" s="94">
        <v>0</v>
      </c>
      <c r="M43" s="106">
        <v>5</v>
      </c>
      <c r="N43" s="106">
        <v>13</v>
      </c>
      <c r="O43" s="106">
        <v>11</v>
      </c>
      <c r="P43" s="106">
        <v>11</v>
      </c>
      <c r="Q43" s="106">
        <v>5</v>
      </c>
      <c r="R43" s="106">
        <v>34</v>
      </c>
      <c r="S43" s="94">
        <v>28.455696202531644</v>
      </c>
      <c r="T43" s="20"/>
    </row>
    <row r="44" spans="2:20" ht="19.5" customHeight="1" thickBot="1">
      <c r="B44" s="81"/>
      <c r="C44" s="45">
        <v>280</v>
      </c>
      <c r="D44" s="32" t="s">
        <v>19</v>
      </c>
      <c r="E44" s="45" t="s">
        <v>14</v>
      </c>
      <c r="F44" s="32" t="s">
        <v>90</v>
      </c>
      <c r="G44" s="33">
        <v>5</v>
      </c>
      <c r="H44" s="33">
        <v>11</v>
      </c>
      <c r="I44" s="33">
        <v>16</v>
      </c>
      <c r="J44" s="150">
        <v>0</v>
      </c>
      <c r="K44" s="93">
        <v>0</v>
      </c>
      <c r="L44" s="105">
        <v>1</v>
      </c>
      <c r="M44" s="105">
        <v>1</v>
      </c>
      <c r="N44" s="105">
        <v>2</v>
      </c>
      <c r="O44" s="105">
        <v>4</v>
      </c>
      <c r="P44" s="105">
        <v>2</v>
      </c>
      <c r="Q44" s="105">
        <v>3</v>
      </c>
      <c r="R44" s="105">
        <v>3</v>
      </c>
      <c r="S44" s="93">
        <v>27.9375</v>
      </c>
      <c r="T44" s="20"/>
    </row>
    <row r="45" spans="2:20" ht="19.5" customHeight="1" thickBot="1">
      <c r="B45" s="81"/>
      <c r="C45" s="61">
        <v>280</v>
      </c>
      <c r="D45" s="62" t="s">
        <v>19</v>
      </c>
      <c r="E45" s="61" t="s">
        <v>25</v>
      </c>
      <c r="F45" s="64" t="s">
        <v>91</v>
      </c>
      <c r="G45" s="106">
        <v>1</v>
      </c>
      <c r="H45" s="64">
        <v>1</v>
      </c>
      <c r="I45" s="64">
        <v>2</v>
      </c>
      <c r="J45" s="94">
        <v>0</v>
      </c>
      <c r="K45" s="94">
        <v>0</v>
      </c>
      <c r="L45" s="94">
        <v>0</v>
      </c>
      <c r="M45" s="106">
        <v>1</v>
      </c>
      <c r="N45" s="106">
        <v>0</v>
      </c>
      <c r="O45" s="106">
        <v>0</v>
      </c>
      <c r="P45" s="106">
        <v>1</v>
      </c>
      <c r="Q45" s="106">
        <v>0</v>
      </c>
      <c r="R45" s="106">
        <v>0</v>
      </c>
      <c r="S45" s="94">
        <v>25.5</v>
      </c>
      <c r="T45" s="20"/>
    </row>
    <row r="46" spans="2:20" ht="19.5" customHeight="1" thickBot="1">
      <c r="B46" s="81"/>
      <c r="C46" s="45">
        <v>300</v>
      </c>
      <c r="D46" s="32" t="s">
        <v>26</v>
      </c>
      <c r="E46" s="45" t="s">
        <v>14</v>
      </c>
      <c r="F46" s="32" t="s">
        <v>79</v>
      </c>
      <c r="G46" s="33">
        <v>9</v>
      </c>
      <c r="H46" s="33">
        <v>33</v>
      </c>
      <c r="I46" s="33">
        <v>42</v>
      </c>
      <c r="J46" s="150">
        <v>0</v>
      </c>
      <c r="K46" s="93">
        <v>0</v>
      </c>
      <c r="L46" s="105">
        <v>7</v>
      </c>
      <c r="M46" s="105">
        <v>17</v>
      </c>
      <c r="N46" s="105">
        <v>6</v>
      </c>
      <c r="O46" s="105">
        <v>5</v>
      </c>
      <c r="P46" s="105">
        <v>4</v>
      </c>
      <c r="Q46" s="105">
        <v>1</v>
      </c>
      <c r="R46" s="105">
        <v>2</v>
      </c>
      <c r="S46" s="93">
        <v>24.904761904761905</v>
      </c>
      <c r="T46" s="20"/>
    </row>
    <row r="47" spans="2:20" ht="19.5" customHeight="1" thickBot="1">
      <c r="B47" s="81"/>
      <c r="C47" s="61">
        <v>310</v>
      </c>
      <c r="D47" s="62" t="s">
        <v>30</v>
      </c>
      <c r="E47" s="61" t="s">
        <v>22</v>
      </c>
      <c r="F47" s="64" t="s">
        <v>92</v>
      </c>
      <c r="G47" s="106">
        <v>5</v>
      </c>
      <c r="H47" s="64">
        <v>8</v>
      </c>
      <c r="I47" s="64">
        <v>13</v>
      </c>
      <c r="J47" s="94">
        <v>0</v>
      </c>
      <c r="K47" s="94">
        <v>0</v>
      </c>
      <c r="L47" s="94">
        <v>0</v>
      </c>
      <c r="M47" s="106">
        <v>0</v>
      </c>
      <c r="N47" s="106">
        <v>0</v>
      </c>
      <c r="O47" s="106">
        <v>1</v>
      </c>
      <c r="P47" s="106">
        <v>0</v>
      </c>
      <c r="Q47" s="106">
        <v>3</v>
      </c>
      <c r="R47" s="106">
        <v>9</v>
      </c>
      <c r="S47" s="94">
        <v>31.23076923076923</v>
      </c>
      <c r="T47" s="20"/>
    </row>
    <row r="48" spans="2:20" ht="19.5" customHeight="1" thickBot="1">
      <c r="B48" s="81"/>
      <c r="C48" s="45">
        <v>340</v>
      </c>
      <c r="D48" s="32" t="s">
        <v>37</v>
      </c>
      <c r="E48" s="45">
        <v>10</v>
      </c>
      <c r="F48" s="32" t="s">
        <v>86</v>
      </c>
      <c r="G48" s="33">
        <v>3</v>
      </c>
      <c r="H48" s="33">
        <v>10</v>
      </c>
      <c r="I48" s="33">
        <v>13</v>
      </c>
      <c r="J48" s="150">
        <v>0</v>
      </c>
      <c r="K48" s="93">
        <v>0</v>
      </c>
      <c r="L48" s="105">
        <v>0</v>
      </c>
      <c r="M48" s="105">
        <v>1</v>
      </c>
      <c r="N48" s="105">
        <v>2</v>
      </c>
      <c r="O48" s="105">
        <v>3</v>
      </c>
      <c r="P48" s="105">
        <v>2</v>
      </c>
      <c r="Q48" s="105">
        <v>2</v>
      </c>
      <c r="R48" s="105">
        <v>3</v>
      </c>
      <c r="S48" s="93">
        <v>28</v>
      </c>
      <c r="T48" s="20"/>
    </row>
    <row r="49" spans="2:20" ht="19.5" customHeight="1" thickBot="1">
      <c r="B49" s="26"/>
      <c r="C49" s="173" t="s">
        <v>126</v>
      </c>
      <c r="D49" s="174"/>
      <c r="E49" s="174"/>
      <c r="F49" s="175"/>
      <c r="G49" s="125">
        <f aca="true" t="shared" si="2" ref="G49:R49">SUM(G32:G48)</f>
        <v>101</v>
      </c>
      <c r="H49" s="125">
        <f t="shared" si="2"/>
        <v>402</v>
      </c>
      <c r="I49" s="126">
        <f t="shared" si="2"/>
        <v>503</v>
      </c>
      <c r="J49" s="100">
        <f t="shared" si="2"/>
        <v>0</v>
      </c>
      <c r="K49" s="100">
        <f t="shared" si="2"/>
        <v>0</v>
      </c>
      <c r="L49" s="126">
        <f t="shared" si="2"/>
        <v>11</v>
      </c>
      <c r="M49" s="126">
        <f t="shared" si="2"/>
        <v>61</v>
      </c>
      <c r="N49" s="126">
        <f t="shared" si="2"/>
        <v>77</v>
      </c>
      <c r="O49" s="126">
        <f t="shared" si="2"/>
        <v>72</v>
      </c>
      <c r="P49" s="126">
        <f t="shared" si="2"/>
        <v>65</v>
      </c>
      <c r="Q49" s="126">
        <f t="shared" si="2"/>
        <v>55</v>
      </c>
      <c r="R49" s="126">
        <f t="shared" si="2"/>
        <v>162</v>
      </c>
      <c r="S49" s="100">
        <f>SUMPRODUCT(G32:G48,S32:S48)/$G$49</f>
        <v>28.11275942879824</v>
      </c>
      <c r="T49" s="20"/>
    </row>
    <row r="50" spans="2:20" ht="19.5" customHeight="1" thickBot="1">
      <c r="B50" s="26"/>
      <c r="C50" s="178" t="s">
        <v>127</v>
      </c>
      <c r="D50" s="179"/>
      <c r="E50" s="179"/>
      <c r="F50" s="180"/>
      <c r="G50" s="127">
        <f>G49/$I$49</f>
        <v>0.20079522862823063</v>
      </c>
      <c r="H50" s="127">
        <f>H49/$I$49</f>
        <v>0.7992047713717694</v>
      </c>
      <c r="I50" s="128">
        <v>1</v>
      </c>
      <c r="J50" s="99">
        <f>J49/$G$49</f>
        <v>0</v>
      </c>
      <c r="K50" s="99">
        <f>K49/$G$49</f>
        <v>0</v>
      </c>
      <c r="L50" s="128">
        <f>L49/$I$49</f>
        <v>0.02186878727634195</v>
      </c>
      <c r="M50" s="128">
        <f aca="true" t="shared" si="3" ref="M50:R50">M49/$I$49</f>
        <v>0.12127236580516898</v>
      </c>
      <c r="N50" s="128">
        <f t="shared" si="3"/>
        <v>0.15308151093439365</v>
      </c>
      <c r="O50" s="128">
        <f t="shared" si="3"/>
        <v>0.14314115308151093</v>
      </c>
      <c r="P50" s="128">
        <f t="shared" si="3"/>
        <v>0.12922465208747516</v>
      </c>
      <c r="Q50" s="128">
        <f t="shared" si="3"/>
        <v>0.10934393638170974</v>
      </c>
      <c r="R50" s="128">
        <f t="shared" si="3"/>
        <v>0.3220675944333996</v>
      </c>
      <c r="S50" s="171"/>
      <c r="T50" s="20"/>
    </row>
    <row r="51" spans="2:20" ht="3.75" customHeight="1">
      <c r="B51" s="29"/>
      <c r="C51" s="23"/>
      <c r="D51" s="22"/>
      <c r="E51" s="22"/>
      <c r="F51" s="2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5"/>
      <c r="T51" s="28"/>
    </row>
    <row r="53" spans="3:18" ht="13.5" thickBot="1">
      <c r="C53" s="41"/>
      <c r="D53" s="7"/>
      <c r="E53" s="7"/>
      <c r="G53" s="79"/>
      <c r="K53" s="84"/>
      <c r="L53" s="84"/>
      <c r="M53" s="84"/>
      <c r="N53" s="84"/>
      <c r="O53" s="84"/>
      <c r="P53" s="84"/>
      <c r="Q53" s="84"/>
      <c r="R53" s="84"/>
    </row>
    <row r="54" spans="3:20" s="86" customFormat="1" ht="13.5" thickBot="1">
      <c r="C54" s="200" t="s">
        <v>146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201"/>
    </row>
    <row r="55" spans="2:20" s="40" customFormat="1" ht="8.25" customHeight="1" thickBot="1">
      <c r="B55" s="39"/>
      <c r="C55" s="4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3.75" customHeight="1" thickBot="1">
      <c r="B56" s="30"/>
      <c r="C56" s="52"/>
      <c r="D56" s="17"/>
      <c r="E56" s="17"/>
      <c r="F56" s="16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27"/>
    </row>
    <row r="57" spans="2:20" ht="26.25" customHeight="1" thickBot="1">
      <c r="B57" s="26"/>
      <c r="C57" s="187" t="s">
        <v>142</v>
      </c>
      <c r="D57" s="172"/>
      <c r="E57" s="181" t="s">
        <v>0</v>
      </c>
      <c r="F57" s="182"/>
      <c r="G57" s="193" t="s">
        <v>131</v>
      </c>
      <c r="H57" s="194"/>
      <c r="I57" s="195"/>
      <c r="J57" s="172" t="s">
        <v>1</v>
      </c>
      <c r="K57" s="172"/>
      <c r="L57" s="172"/>
      <c r="M57" s="172"/>
      <c r="N57" s="172"/>
      <c r="O57" s="172"/>
      <c r="P57" s="172"/>
      <c r="Q57" s="172"/>
      <c r="R57" s="172"/>
      <c r="S57" s="172" t="s">
        <v>2</v>
      </c>
      <c r="T57" s="20"/>
    </row>
    <row r="58" spans="2:20" ht="19.5" customHeight="1" thickBot="1">
      <c r="B58" s="26"/>
      <c r="C58" s="172"/>
      <c r="D58" s="172"/>
      <c r="E58" s="183"/>
      <c r="F58" s="184"/>
      <c r="G58" s="121" t="s">
        <v>4</v>
      </c>
      <c r="H58" s="123" t="s">
        <v>3</v>
      </c>
      <c r="I58" s="124" t="s">
        <v>51</v>
      </c>
      <c r="J58" s="31" t="s">
        <v>5</v>
      </c>
      <c r="K58" s="31">
        <v>22</v>
      </c>
      <c r="L58" s="31">
        <v>23</v>
      </c>
      <c r="M58" s="31">
        <v>24</v>
      </c>
      <c r="N58" s="31">
        <v>25</v>
      </c>
      <c r="O58" s="31">
        <v>26</v>
      </c>
      <c r="P58" s="31">
        <v>27</v>
      </c>
      <c r="Q58" s="31">
        <v>28</v>
      </c>
      <c r="R58" s="31" t="s">
        <v>6</v>
      </c>
      <c r="S58" s="172"/>
      <c r="T58" s="20"/>
    </row>
    <row r="59" spans="2:20" ht="19.5" customHeight="1" thickBot="1">
      <c r="B59" s="81"/>
      <c r="C59" s="45" t="s">
        <v>27</v>
      </c>
      <c r="D59" s="32" t="s">
        <v>7</v>
      </c>
      <c r="E59" s="45" t="s">
        <v>18</v>
      </c>
      <c r="F59" s="32" t="s">
        <v>93</v>
      </c>
      <c r="G59" s="33">
        <v>9</v>
      </c>
      <c r="H59" s="33">
        <v>6</v>
      </c>
      <c r="I59" s="33">
        <v>15</v>
      </c>
      <c r="J59" s="105">
        <v>2</v>
      </c>
      <c r="K59" s="105">
        <v>8</v>
      </c>
      <c r="L59" s="152" t="s">
        <v>84</v>
      </c>
      <c r="M59" s="152" t="s">
        <v>84</v>
      </c>
      <c r="N59" s="152" t="s">
        <v>84</v>
      </c>
      <c r="O59" s="105">
        <v>2</v>
      </c>
      <c r="P59" s="105">
        <v>1</v>
      </c>
      <c r="Q59" s="152" t="s">
        <v>84</v>
      </c>
      <c r="R59" s="105">
        <v>2</v>
      </c>
      <c r="S59" s="93">
        <v>25.333333333333332</v>
      </c>
      <c r="T59" s="20"/>
    </row>
    <row r="60" spans="2:20" ht="19.5" customHeight="1" thickBot="1">
      <c r="B60" s="81"/>
      <c r="C60" s="46">
        <v>250</v>
      </c>
      <c r="D60" s="34" t="s">
        <v>15</v>
      </c>
      <c r="E60" s="114" t="s">
        <v>18</v>
      </c>
      <c r="F60" s="34" t="s">
        <v>94</v>
      </c>
      <c r="G60" s="92">
        <v>31</v>
      </c>
      <c r="H60" s="35">
        <v>114</v>
      </c>
      <c r="I60" s="35">
        <v>145</v>
      </c>
      <c r="J60" s="106">
        <v>7</v>
      </c>
      <c r="K60" s="106">
        <v>13</v>
      </c>
      <c r="L60" s="106">
        <v>21</v>
      </c>
      <c r="M60" s="106">
        <v>31</v>
      </c>
      <c r="N60" s="106">
        <v>23</v>
      </c>
      <c r="O60" s="106">
        <v>22</v>
      </c>
      <c r="P60" s="106">
        <v>12</v>
      </c>
      <c r="Q60" s="106">
        <v>4</v>
      </c>
      <c r="R60" s="106">
        <v>12</v>
      </c>
      <c r="S60" s="107">
        <v>24.99310344827586</v>
      </c>
      <c r="T60" s="20"/>
    </row>
    <row r="61" spans="2:20" ht="19.5" customHeight="1" thickBot="1">
      <c r="B61" s="81"/>
      <c r="C61" s="45" t="s">
        <v>16</v>
      </c>
      <c r="D61" s="32" t="s">
        <v>17</v>
      </c>
      <c r="E61" s="45" t="s">
        <v>14</v>
      </c>
      <c r="F61" s="32" t="s">
        <v>95</v>
      </c>
      <c r="G61" s="33">
        <v>28</v>
      </c>
      <c r="H61" s="33">
        <v>66</v>
      </c>
      <c r="I61" s="33">
        <v>94</v>
      </c>
      <c r="J61" s="105">
        <v>2</v>
      </c>
      <c r="K61" s="105">
        <v>4</v>
      </c>
      <c r="L61" s="105">
        <v>8</v>
      </c>
      <c r="M61" s="105">
        <v>12</v>
      </c>
      <c r="N61" s="105">
        <v>6</v>
      </c>
      <c r="O61" s="105">
        <v>6</v>
      </c>
      <c r="P61" s="105">
        <v>6</v>
      </c>
      <c r="Q61" s="105">
        <v>7</v>
      </c>
      <c r="R61" s="105">
        <v>43</v>
      </c>
      <c r="S61" s="101">
        <v>28.72340425531915</v>
      </c>
      <c r="T61" s="20"/>
    </row>
    <row r="62" spans="2:20" ht="19.5" customHeight="1" thickBot="1">
      <c r="B62" s="81"/>
      <c r="C62" s="46" t="s">
        <v>16</v>
      </c>
      <c r="D62" s="34" t="s">
        <v>17</v>
      </c>
      <c r="E62" s="46" t="s">
        <v>25</v>
      </c>
      <c r="F62" s="34" t="s">
        <v>96</v>
      </c>
      <c r="G62" s="92">
        <v>15</v>
      </c>
      <c r="H62" s="35">
        <v>99</v>
      </c>
      <c r="I62" s="35">
        <v>114</v>
      </c>
      <c r="J62" s="106">
        <v>2</v>
      </c>
      <c r="K62" s="106">
        <v>6</v>
      </c>
      <c r="L62" s="106">
        <v>8</v>
      </c>
      <c r="M62" s="106">
        <v>8</v>
      </c>
      <c r="N62" s="106">
        <v>11</v>
      </c>
      <c r="O62" s="106">
        <v>14</v>
      </c>
      <c r="P62" s="106">
        <v>11</v>
      </c>
      <c r="Q62" s="106">
        <v>6</v>
      </c>
      <c r="R62" s="106">
        <v>48</v>
      </c>
      <c r="S62" s="107">
        <v>28.42982456140351</v>
      </c>
      <c r="T62" s="20"/>
    </row>
    <row r="63" spans="2:20" ht="19.5" customHeight="1" thickBot="1">
      <c r="B63" s="81"/>
      <c r="C63" s="45">
        <v>280</v>
      </c>
      <c r="D63" s="32" t="s">
        <v>19</v>
      </c>
      <c r="E63" s="115" t="s">
        <v>18</v>
      </c>
      <c r="F63" s="32" t="s">
        <v>97</v>
      </c>
      <c r="G63" s="33">
        <v>2</v>
      </c>
      <c r="H63" s="33">
        <v>7</v>
      </c>
      <c r="I63" s="33">
        <v>9</v>
      </c>
      <c r="J63" s="152" t="s">
        <v>84</v>
      </c>
      <c r="K63" s="105">
        <v>1</v>
      </c>
      <c r="L63" s="152" t="s">
        <v>84</v>
      </c>
      <c r="M63" s="152" t="s">
        <v>84</v>
      </c>
      <c r="N63" s="105">
        <v>2</v>
      </c>
      <c r="O63" s="105">
        <v>2</v>
      </c>
      <c r="P63" s="105">
        <v>1</v>
      </c>
      <c r="Q63" s="152" t="s">
        <v>84</v>
      </c>
      <c r="R63" s="105">
        <v>3</v>
      </c>
      <c r="S63" s="101">
        <v>26.555555555555557</v>
      </c>
      <c r="T63" s="20"/>
    </row>
    <row r="64" spans="2:20" ht="19.5" customHeight="1" thickBot="1">
      <c r="B64" s="81"/>
      <c r="C64" s="46">
        <v>280</v>
      </c>
      <c r="D64" s="34" t="s">
        <v>19</v>
      </c>
      <c r="E64" s="114" t="s">
        <v>22</v>
      </c>
      <c r="F64" s="34" t="s">
        <v>98</v>
      </c>
      <c r="G64" s="92">
        <v>4</v>
      </c>
      <c r="H64" s="35">
        <v>24</v>
      </c>
      <c r="I64" s="35">
        <v>28</v>
      </c>
      <c r="J64" s="106">
        <v>4</v>
      </c>
      <c r="K64" s="106">
        <v>3</v>
      </c>
      <c r="L64" s="106">
        <v>5</v>
      </c>
      <c r="M64" s="106">
        <v>2</v>
      </c>
      <c r="N64" s="106">
        <v>1</v>
      </c>
      <c r="O64" s="106">
        <v>3</v>
      </c>
      <c r="P64" s="106">
        <v>2</v>
      </c>
      <c r="Q64" s="153" t="s">
        <v>84</v>
      </c>
      <c r="R64" s="106">
        <v>8</v>
      </c>
      <c r="S64" s="107">
        <v>26.25</v>
      </c>
      <c r="T64" s="20"/>
    </row>
    <row r="65" spans="2:20" ht="19.5" customHeight="1" thickBot="1">
      <c r="B65" s="81"/>
      <c r="C65" s="45">
        <v>280</v>
      </c>
      <c r="D65" s="32" t="s">
        <v>19</v>
      </c>
      <c r="E65" s="116" t="s">
        <v>28</v>
      </c>
      <c r="F65" s="102" t="s">
        <v>99</v>
      </c>
      <c r="G65" s="33">
        <v>7</v>
      </c>
      <c r="H65" s="33">
        <v>26</v>
      </c>
      <c r="I65" s="33">
        <v>33</v>
      </c>
      <c r="J65" s="105">
        <v>1</v>
      </c>
      <c r="K65" s="105">
        <v>9</v>
      </c>
      <c r="L65" s="105">
        <v>6</v>
      </c>
      <c r="M65" s="105">
        <v>5</v>
      </c>
      <c r="N65" s="105">
        <v>1</v>
      </c>
      <c r="O65" s="105">
        <v>4</v>
      </c>
      <c r="P65" s="105">
        <v>2</v>
      </c>
      <c r="Q65" s="152" t="s">
        <v>84</v>
      </c>
      <c r="R65" s="105">
        <v>5</v>
      </c>
      <c r="S65" s="101">
        <v>24.696969696969695</v>
      </c>
      <c r="T65" s="20"/>
    </row>
    <row r="66" spans="2:20" ht="19.5" customHeight="1" thickBot="1">
      <c r="B66" s="81"/>
      <c r="C66" s="61" t="s">
        <v>29</v>
      </c>
      <c r="D66" s="62" t="s">
        <v>26</v>
      </c>
      <c r="E66" s="117" t="s">
        <v>18</v>
      </c>
      <c r="F66" s="62" t="s">
        <v>100</v>
      </c>
      <c r="G66" s="63">
        <v>20</v>
      </c>
      <c r="H66" s="63">
        <v>52</v>
      </c>
      <c r="I66" s="63">
        <v>72</v>
      </c>
      <c r="J66" s="106">
        <v>3</v>
      </c>
      <c r="K66" s="106">
        <v>15</v>
      </c>
      <c r="L66" s="106">
        <v>18</v>
      </c>
      <c r="M66" s="106">
        <v>13</v>
      </c>
      <c r="N66" s="106">
        <v>11</v>
      </c>
      <c r="O66" s="106">
        <v>2</v>
      </c>
      <c r="P66" s="106">
        <v>4</v>
      </c>
      <c r="Q66" s="106">
        <v>1</v>
      </c>
      <c r="R66" s="106">
        <v>5</v>
      </c>
      <c r="S66" s="103">
        <v>24.13888888888889</v>
      </c>
      <c r="T66" s="20"/>
    </row>
    <row r="67" spans="2:20" ht="19.5" customHeight="1" thickBot="1">
      <c r="B67" s="81"/>
      <c r="C67" s="45" t="s">
        <v>29</v>
      </c>
      <c r="D67" s="32" t="s">
        <v>26</v>
      </c>
      <c r="E67" s="115" t="s">
        <v>22</v>
      </c>
      <c r="F67" s="32" t="s">
        <v>101</v>
      </c>
      <c r="G67" s="33">
        <v>6</v>
      </c>
      <c r="H67" s="33">
        <v>60</v>
      </c>
      <c r="I67" s="33">
        <v>66</v>
      </c>
      <c r="J67" s="105">
        <v>1</v>
      </c>
      <c r="K67" s="105">
        <v>26</v>
      </c>
      <c r="L67" s="105">
        <v>16</v>
      </c>
      <c r="M67" s="105">
        <v>4</v>
      </c>
      <c r="N67" s="105">
        <v>8</v>
      </c>
      <c r="O67" s="105">
        <v>3</v>
      </c>
      <c r="P67" s="105">
        <v>1</v>
      </c>
      <c r="Q67" s="105">
        <v>1</v>
      </c>
      <c r="R67" s="105">
        <v>6</v>
      </c>
      <c r="S67" s="101">
        <v>24.060606060606062</v>
      </c>
      <c r="T67" s="20"/>
    </row>
    <row r="68" spans="2:20" ht="19.5" customHeight="1" thickBot="1">
      <c r="B68" s="81"/>
      <c r="C68" s="46">
        <v>300</v>
      </c>
      <c r="D68" s="34" t="s">
        <v>26</v>
      </c>
      <c r="E68" s="114" t="s">
        <v>25</v>
      </c>
      <c r="F68" s="34" t="s">
        <v>102</v>
      </c>
      <c r="G68" s="92">
        <v>16</v>
      </c>
      <c r="H68" s="35">
        <v>25</v>
      </c>
      <c r="I68" s="35">
        <v>41</v>
      </c>
      <c r="J68" s="106">
        <v>24</v>
      </c>
      <c r="K68" s="106">
        <v>10</v>
      </c>
      <c r="L68" s="106">
        <v>4</v>
      </c>
      <c r="M68" s="106">
        <v>3</v>
      </c>
      <c r="N68" s="153" t="s">
        <v>84</v>
      </c>
      <c r="O68" s="153" t="s">
        <v>84</v>
      </c>
      <c r="P68" s="153" t="s">
        <v>84</v>
      </c>
      <c r="Q68" s="153" t="s">
        <v>84</v>
      </c>
      <c r="R68" s="153" t="s">
        <v>84</v>
      </c>
      <c r="S68" s="107">
        <v>21.658536585365855</v>
      </c>
      <c r="T68" s="20"/>
    </row>
    <row r="69" spans="2:20" ht="19.5" customHeight="1" thickBot="1">
      <c r="B69" s="81"/>
      <c r="C69" s="45">
        <v>310</v>
      </c>
      <c r="D69" s="32" t="s">
        <v>30</v>
      </c>
      <c r="E69" s="115" t="s">
        <v>8</v>
      </c>
      <c r="F69" s="32" t="s">
        <v>103</v>
      </c>
      <c r="G69" s="33">
        <v>142</v>
      </c>
      <c r="H69" s="33">
        <v>230</v>
      </c>
      <c r="I69" s="33">
        <v>372</v>
      </c>
      <c r="J69" s="152" t="s">
        <v>84</v>
      </c>
      <c r="K69" s="105">
        <v>10</v>
      </c>
      <c r="L69" s="105">
        <v>51</v>
      </c>
      <c r="M69" s="105">
        <v>64</v>
      </c>
      <c r="N69" s="105">
        <v>51</v>
      </c>
      <c r="O69" s="105">
        <v>50</v>
      </c>
      <c r="P69" s="105">
        <v>34</v>
      </c>
      <c r="Q69" s="105">
        <v>23</v>
      </c>
      <c r="R69" s="105">
        <v>89</v>
      </c>
      <c r="S69" s="101">
        <v>26.64516129032258</v>
      </c>
      <c r="T69" s="20"/>
    </row>
    <row r="70" spans="2:20" ht="19.5" customHeight="1" thickBot="1">
      <c r="B70" s="81"/>
      <c r="C70" s="46" t="s">
        <v>31</v>
      </c>
      <c r="D70" s="34" t="s">
        <v>30</v>
      </c>
      <c r="E70" s="114" t="s">
        <v>18</v>
      </c>
      <c r="F70" s="34" t="s">
        <v>104</v>
      </c>
      <c r="G70" s="92">
        <v>19</v>
      </c>
      <c r="H70" s="35">
        <v>29</v>
      </c>
      <c r="I70" s="35">
        <v>48</v>
      </c>
      <c r="J70" s="106">
        <v>1</v>
      </c>
      <c r="K70" s="153" t="s">
        <v>84</v>
      </c>
      <c r="L70" s="106">
        <v>8</v>
      </c>
      <c r="M70" s="106">
        <v>10</v>
      </c>
      <c r="N70" s="106">
        <v>4</v>
      </c>
      <c r="O70" s="106">
        <v>8</v>
      </c>
      <c r="P70" s="106">
        <v>4</v>
      </c>
      <c r="Q70" s="106">
        <v>6</v>
      </c>
      <c r="R70" s="106">
        <v>7</v>
      </c>
      <c r="S70" s="107">
        <v>26.229166666666668</v>
      </c>
      <c r="T70" s="20"/>
    </row>
    <row r="71" spans="2:20" ht="19.5" customHeight="1" thickBot="1">
      <c r="B71" s="81"/>
      <c r="C71" s="45" t="s">
        <v>32</v>
      </c>
      <c r="D71" s="32" t="s">
        <v>33</v>
      </c>
      <c r="E71" s="45" t="s">
        <v>18</v>
      </c>
      <c r="F71" s="32" t="s">
        <v>105</v>
      </c>
      <c r="G71" s="33">
        <v>12</v>
      </c>
      <c r="H71" s="33">
        <v>7</v>
      </c>
      <c r="I71" s="33">
        <v>19</v>
      </c>
      <c r="J71" s="105">
        <v>4</v>
      </c>
      <c r="K71" s="105">
        <v>1</v>
      </c>
      <c r="L71" s="105">
        <v>5</v>
      </c>
      <c r="M71" s="105">
        <v>5</v>
      </c>
      <c r="N71" s="152" t="s">
        <v>84</v>
      </c>
      <c r="O71" s="105">
        <v>2</v>
      </c>
      <c r="P71" s="105">
        <v>1</v>
      </c>
      <c r="Q71" s="152" t="s">
        <v>84</v>
      </c>
      <c r="R71" s="105">
        <v>1</v>
      </c>
      <c r="S71" s="101">
        <v>23.63157894736842</v>
      </c>
      <c r="T71" s="20"/>
    </row>
    <row r="72" spans="2:20" ht="19.5" customHeight="1" thickBot="1">
      <c r="B72" s="81"/>
      <c r="C72" s="46" t="s">
        <v>32</v>
      </c>
      <c r="D72" s="34" t="s">
        <v>33</v>
      </c>
      <c r="E72" s="46" t="s">
        <v>22</v>
      </c>
      <c r="F72" s="34" t="s">
        <v>106</v>
      </c>
      <c r="G72" s="92">
        <v>8</v>
      </c>
      <c r="H72" s="35">
        <v>55</v>
      </c>
      <c r="I72" s="35">
        <v>63</v>
      </c>
      <c r="J72" s="106">
        <v>6</v>
      </c>
      <c r="K72" s="106">
        <v>7</v>
      </c>
      <c r="L72" s="106">
        <v>4</v>
      </c>
      <c r="M72" s="106">
        <v>10</v>
      </c>
      <c r="N72" s="106">
        <v>10</v>
      </c>
      <c r="O72" s="106">
        <v>4</v>
      </c>
      <c r="P72" s="106">
        <v>4</v>
      </c>
      <c r="Q72" s="106">
        <v>4</v>
      </c>
      <c r="R72" s="106">
        <v>14</v>
      </c>
      <c r="S72" s="107">
        <v>25.61904761904762</v>
      </c>
      <c r="T72" s="20"/>
    </row>
    <row r="73" spans="2:20" ht="19.5" customHeight="1" thickBot="1">
      <c r="B73" s="81"/>
      <c r="C73" s="45" t="s">
        <v>32</v>
      </c>
      <c r="D73" s="32" t="s">
        <v>33</v>
      </c>
      <c r="E73" s="45" t="s">
        <v>14</v>
      </c>
      <c r="F73" s="32" t="s">
        <v>107</v>
      </c>
      <c r="G73" s="33">
        <v>23</v>
      </c>
      <c r="H73" s="33">
        <v>9</v>
      </c>
      <c r="I73" s="33">
        <v>32</v>
      </c>
      <c r="J73" s="105">
        <v>3</v>
      </c>
      <c r="K73" s="105">
        <v>6</v>
      </c>
      <c r="L73" s="105">
        <v>7</v>
      </c>
      <c r="M73" s="105">
        <v>5</v>
      </c>
      <c r="N73" s="105">
        <v>3</v>
      </c>
      <c r="O73" s="105">
        <v>5</v>
      </c>
      <c r="P73" s="152" t="s">
        <v>84</v>
      </c>
      <c r="Q73" s="152" t="s">
        <v>84</v>
      </c>
      <c r="R73" s="105">
        <v>3</v>
      </c>
      <c r="S73" s="101">
        <v>24.46875</v>
      </c>
      <c r="T73" s="20"/>
    </row>
    <row r="74" spans="2:20" ht="19.5" customHeight="1" thickBot="1">
      <c r="B74" s="81"/>
      <c r="C74" s="46" t="s">
        <v>32</v>
      </c>
      <c r="D74" s="34" t="s">
        <v>33</v>
      </c>
      <c r="E74" s="46" t="s">
        <v>25</v>
      </c>
      <c r="F74" s="34" t="s">
        <v>108</v>
      </c>
      <c r="G74" s="92">
        <v>8</v>
      </c>
      <c r="H74" s="35">
        <v>74</v>
      </c>
      <c r="I74" s="35">
        <v>82</v>
      </c>
      <c r="J74" s="106">
        <v>5</v>
      </c>
      <c r="K74" s="106">
        <v>7</v>
      </c>
      <c r="L74" s="106">
        <v>11</v>
      </c>
      <c r="M74" s="106">
        <v>8</v>
      </c>
      <c r="N74" s="106">
        <v>12</v>
      </c>
      <c r="O74" s="106">
        <v>10</v>
      </c>
      <c r="P74" s="106">
        <v>5</v>
      </c>
      <c r="Q74" s="106">
        <v>8</v>
      </c>
      <c r="R74" s="106">
        <v>16</v>
      </c>
      <c r="S74" s="107">
        <v>26.01219512195122</v>
      </c>
      <c r="T74" s="20"/>
    </row>
    <row r="75" spans="2:20" ht="19.5" customHeight="1" thickBot="1">
      <c r="B75" s="81"/>
      <c r="C75" s="45" t="s">
        <v>32</v>
      </c>
      <c r="D75" s="32" t="s">
        <v>33</v>
      </c>
      <c r="E75" s="45" t="s">
        <v>28</v>
      </c>
      <c r="F75" s="32" t="s">
        <v>109</v>
      </c>
      <c r="G75" s="33" t="s">
        <v>154</v>
      </c>
      <c r="H75" s="33">
        <v>38</v>
      </c>
      <c r="I75" s="33">
        <v>38</v>
      </c>
      <c r="J75" s="152" t="s">
        <v>84</v>
      </c>
      <c r="K75" s="105">
        <v>5</v>
      </c>
      <c r="L75" s="105">
        <v>2</v>
      </c>
      <c r="M75" s="105">
        <v>7</v>
      </c>
      <c r="N75" s="105">
        <v>6</v>
      </c>
      <c r="O75" s="105">
        <v>7</v>
      </c>
      <c r="P75" s="105">
        <v>3</v>
      </c>
      <c r="Q75" s="105">
        <v>3</v>
      </c>
      <c r="R75" s="105">
        <v>5</v>
      </c>
      <c r="S75" s="101">
        <v>26.13157894736842</v>
      </c>
      <c r="T75" s="20"/>
    </row>
    <row r="76" spans="2:20" ht="19.5" customHeight="1" thickBot="1">
      <c r="B76" s="81"/>
      <c r="C76" s="46">
        <v>320</v>
      </c>
      <c r="D76" s="34" t="s">
        <v>33</v>
      </c>
      <c r="E76" s="46" t="s">
        <v>35</v>
      </c>
      <c r="F76" s="34" t="s">
        <v>110</v>
      </c>
      <c r="G76" s="92">
        <v>22</v>
      </c>
      <c r="H76" s="35">
        <v>25</v>
      </c>
      <c r="I76" s="35">
        <v>47</v>
      </c>
      <c r="J76" s="106">
        <v>5</v>
      </c>
      <c r="K76" s="106">
        <v>12</v>
      </c>
      <c r="L76" s="106">
        <v>13</v>
      </c>
      <c r="M76" s="106">
        <v>8</v>
      </c>
      <c r="N76" s="106">
        <v>2</v>
      </c>
      <c r="O76" s="106">
        <v>3</v>
      </c>
      <c r="P76" s="153" t="s">
        <v>84</v>
      </c>
      <c r="Q76" s="106">
        <v>2</v>
      </c>
      <c r="R76" s="106">
        <v>2</v>
      </c>
      <c r="S76" s="107">
        <v>23.48936170212766</v>
      </c>
      <c r="T76" s="20"/>
    </row>
    <row r="77" spans="2:20" ht="19.5" customHeight="1" thickBot="1">
      <c r="B77" s="81"/>
      <c r="C77" s="65">
        <v>330</v>
      </c>
      <c r="D77" s="72" t="s">
        <v>128</v>
      </c>
      <c r="E77" s="118" t="s">
        <v>22</v>
      </c>
      <c r="F77" s="72" t="s">
        <v>106</v>
      </c>
      <c r="G77" s="67">
        <v>3</v>
      </c>
      <c r="H77" s="67">
        <v>45</v>
      </c>
      <c r="I77" s="67">
        <v>48</v>
      </c>
      <c r="J77" s="105">
        <v>5</v>
      </c>
      <c r="K77" s="105">
        <v>6</v>
      </c>
      <c r="L77" s="105">
        <v>7</v>
      </c>
      <c r="M77" s="105">
        <v>6</v>
      </c>
      <c r="N77" s="105">
        <v>1</v>
      </c>
      <c r="O77" s="105">
        <v>6</v>
      </c>
      <c r="P77" s="105">
        <v>5</v>
      </c>
      <c r="Q77" s="105">
        <v>2</v>
      </c>
      <c r="R77" s="105">
        <v>10</v>
      </c>
      <c r="S77" s="104">
        <v>25.5</v>
      </c>
      <c r="T77" s="20"/>
    </row>
    <row r="78" spans="2:20" s="71" customFormat="1" ht="19.5" customHeight="1" thickBot="1">
      <c r="B78" s="81"/>
      <c r="C78" s="61">
        <v>330</v>
      </c>
      <c r="D78" s="62" t="s">
        <v>128</v>
      </c>
      <c r="E78" s="119" t="s">
        <v>14</v>
      </c>
      <c r="F78" s="64" t="s">
        <v>107</v>
      </c>
      <c r="G78" s="63">
        <v>10</v>
      </c>
      <c r="H78" s="63">
        <v>8</v>
      </c>
      <c r="I78" s="63">
        <v>18</v>
      </c>
      <c r="J78" s="106">
        <v>1</v>
      </c>
      <c r="K78" s="153" t="s">
        <v>84</v>
      </c>
      <c r="L78" s="106">
        <v>6</v>
      </c>
      <c r="M78" s="106">
        <v>1</v>
      </c>
      <c r="N78" s="106">
        <v>5</v>
      </c>
      <c r="O78" s="153" t="s">
        <v>84</v>
      </c>
      <c r="P78" s="106">
        <v>1</v>
      </c>
      <c r="Q78" s="106">
        <v>3</v>
      </c>
      <c r="R78" s="106">
        <v>1</v>
      </c>
      <c r="S78" s="103">
        <v>24.944444444444443</v>
      </c>
      <c r="T78" s="20"/>
    </row>
    <row r="79" spans="2:20" s="71" customFormat="1" ht="19.5" customHeight="1" thickBot="1">
      <c r="B79" s="81"/>
      <c r="C79" s="65">
        <v>330</v>
      </c>
      <c r="D79" s="72" t="s">
        <v>128</v>
      </c>
      <c r="E79" s="120" t="s">
        <v>25</v>
      </c>
      <c r="F79" s="66" t="s">
        <v>108</v>
      </c>
      <c r="G79" s="67">
        <v>2</v>
      </c>
      <c r="H79" s="67">
        <v>17</v>
      </c>
      <c r="I79" s="67">
        <v>19</v>
      </c>
      <c r="J79" s="152" t="s">
        <v>84</v>
      </c>
      <c r="K79" s="105">
        <v>1</v>
      </c>
      <c r="L79" s="105">
        <v>1</v>
      </c>
      <c r="M79" s="105">
        <v>5</v>
      </c>
      <c r="N79" s="105">
        <v>3</v>
      </c>
      <c r="O79" s="105">
        <v>1</v>
      </c>
      <c r="P79" s="105">
        <v>3</v>
      </c>
      <c r="Q79" s="105">
        <v>2</v>
      </c>
      <c r="R79" s="105">
        <v>3</v>
      </c>
      <c r="S79" s="104">
        <v>26.31578947368421</v>
      </c>
      <c r="T79" s="20"/>
    </row>
    <row r="80" spans="2:20" s="71" customFormat="1" ht="19.5" customHeight="1" thickBot="1">
      <c r="B80" s="81"/>
      <c r="C80" s="61">
        <v>330</v>
      </c>
      <c r="D80" s="62" t="s">
        <v>128</v>
      </c>
      <c r="E80" s="119" t="s">
        <v>28</v>
      </c>
      <c r="F80" s="64" t="s">
        <v>111</v>
      </c>
      <c r="G80" s="63">
        <v>6</v>
      </c>
      <c r="H80" s="63">
        <v>7</v>
      </c>
      <c r="I80" s="63">
        <v>13</v>
      </c>
      <c r="J80" s="106">
        <v>2</v>
      </c>
      <c r="K80" s="106">
        <v>1</v>
      </c>
      <c r="L80" s="106">
        <v>1</v>
      </c>
      <c r="M80" s="106">
        <v>4</v>
      </c>
      <c r="N80" s="106">
        <v>1</v>
      </c>
      <c r="O80" s="153" t="s">
        <v>84</v>
      </c>
      <c r="P80" s="106">
        <v>1</v>
      </c>
      <c r="Q80" s="106">
        <v>1</v>
      </c>
      <c r="R80" s="106">
        <v>2</v>
      </c>
      <c r="S80" s="103">
        <v>24.846153846153847</v>
      </c>
      <c r="T80" s="20"/>
    </row>
    <row r="81" spans="2:20" s="71" customFormat="1" ht="19.5" customHeight="1" thickBot="1">
      <c r="B81" s="81"/>
      <c r="C81" s="65">
        <v>330</v>
      </c>
      <c r="D81" s="72" t="s">
        <v>128</v>
      </c>
      <c r="E81" s="120" t="s">
        <v>35</v>
      </c>
      <c r="F81" s="66" t="s">
        <v>112</v>
      </c>
      <c r="G81" s="67">
        <v>5</v>
      </c>
      <c r="H81" s="67">
        <v>11</v>
      </c>
      <c r="I81" s="67">
        <v>16</v>
      </c>
      <c r="J81" s="105">
        <v>2</v>
      </c>
      <c r="K81" s="105">
        <v>1</v>
      </c>
      <c r="L81" s="105">
        <v>5</v>
      </c>
      <c r="M81" s="105">
        <v>2</v>
      </c>
      <c r="N81" s="105">
        <v>2</v>
      </c>
      <c r="O81" s="105">
        <v>2</v>
      </c>
      <c r="P81" s="105">
        <v>2</v>
      </c>
      <c r="Q81" s="152" t="s">
        <v>84</v>
      </c>
      <c r="R81" s="152" t="s">
        <v>84</v>
      </c>
      <c r="S81" s="104">
        <v>23.9375</v>
      </c>
      <c r="T81" s="20"/>
    </row>
    <row r="82" spans="2:20" s="71" customFormat="1" ht="19.5" customHeight="1" thickBot="1">
      <c r="B82" s="81"/>
      <c r="C82" s="61" t="s">
        <v>36</v>
      </c>
      <c r="D82" s="64" t="s">
        <v>37</v>
      </c>
      <c r="E82" s="119" t="s">
        <v>14</v>
      </c>
      <c r="F82" s="64" t="s">
        <v>95</v>
      </c>
      <c r="G82" s="63">
        <v>10</v>
      </c>
      <c r="H82" s="63">
        <v>18</v>
      </c>
      <c r="I82" s="63">
        <v>28</v>
      </c>
      <c r="J82" s="153" t="s">
        <v>84</v>
      </c>
      <c r="K82" s="106">
        <v>1</v>
      </c>
      <c r="L82" s="106">
        <v>5</v>
      </c>
      <c r="M82" s="106">
        <v>5</v>
      </c>
      <c r="N82" s="106">
        <v>7</v>
      </c>
      <c r="O82" s="106">
        <v>2</v>
      </c>
      <c r="P82" s="106">
        <v>3</v>
      </c>
      <c r="Q82" s="106">
        <v>3</v>
      </c>
      <c r="R82" s="106">
        <v>2</v>
      </c>
      <c r="S82" s="103">
        <v>25.25</v>
      </c>
      <c r="T82" s="20"/>
    </row>
    <row r="83" spans="2:20" s="71" customFormat="1" ht="19.5" customHeight="1" thickBot="1">
      <c r="B83" s="81"/>
      <c r="C83" s="65">
        <v>340</v>
      </c>
      <c r="D83" s="66" t="s">
        <v>37</v>
      </c>
      <c r="E83" s="120" t="s">
        <v>25</v>
      </c>
      <c r="F83" s="66" t="s">
        <v>106</v>
      </c>
      <c r="G83" s="67">
        <v>3</v>
      </c>
      <c r="H83" s="67">
        <v>62</v>
      </c>
      <c r="I83" s="67">
        <v>65</v>
      </c>
      <c r="J83" s="152" t="s">
        <v>84</v>
      </c>
      <c r="K83" s="105">
        <v>4</v>
      </c>
      <c r="L83" s="105">
        <v>8</v>
      </c>
      <c r="M83" s="105">
        <v>9</v>
      </c>
      <c r="N83" s="105">
        <v>7</v>
      </c>
      <c r="O83" s="105">
        <v>6</v>
      </c>
      <c r="P83" s="105">
        <v>6</v>
      </c>
      <c r="Q83" s="105">
        <v>8</v>
      </c>
      <c r="R83" s="105">
        <v>17</v>
      </c>
      <c r="S83" s="104">
        <v>27.076923076923077</v>
      </c>
      <c r="T83" s="20"/>
    </row>
    <row r="84" spans="2:20" s="71" customFormat="1" ht="19.5" customHeight="1" thickBot="1">
      <c r="B84" s="81"/>
      <c r="C84" s="61">
        <v>340</v>
      </c>
      <c r="D84" s="64" t="s">
        <v>37</v>
      </c>
      <c r="E84" s="119" t="s">
        <v>28</v>
      </c>
      <c r="F84" s="64" t="s">
        <v>109</v>
      </c>
      <c r="G84" s="63">
        <v>4</v>
      </c>
      <c r="H84" s="63">
        <v>29</v>
      </c>
      <c r="I84" s="63">
        <v>33</v>
      </c>
      <c r="J84" s="153" t="s">
        <v>84</v>
      </c>
      <c r="K84" s="106">
        <v>3</v>
      </c>
      <c r="L84" s="106">
        <v>2</v>
      </c>
      <c r="M84" s="106">
        <v>4</v>
      </c>
      <c r="N84" s="106">
        <v>3</v>
      </c>
      <c r="O84" s="106">
        <v>2</v>
      </c>
      <c r="P84" s="106">
        <v>2</v>
      </c>
      <c r="Q84" s="106">
        <v>1</v>
      </c>
      <c r="R84" s="106">
        <v>16</v>
      </c>
      <c r="S84" s="103">
        <v>28.636363636363637</v>
      </c>
      <c r="T84" s="20"/>
    </row>
    <row r="85" spans="2:20" s="71" customFormat="1" ht="19.5" customHeight="1" thickBot="1">
      <c r="B85" s="81"/>
      <c r="C85" s="65">
        <v>340</v>
      </c>
      <c r="D85" s="66" t="s">
        <v>37</v>
      </c>
      <c r="E85" s="120" t="s">
        <v>35</v>
      </c>
      <c r="F85" s="66" t="s">
        <v>107</v>
      </c>
      <c r="G85" s="67">
        <v>12</v>
      </c>
      <c r="H85" s="67">
        <v>6</v>
      </c>
      <c r="I85" s="67">
        <v>18</v>
      </c>
      <c r="J85" s="152" t="s">
        <v>84</v>
      </c>
      <c r="K85" s="105">
        <v>1</v>
      </c>
      <c r="L85" s="105">
        <v>1</v>
      </c>
      <c r="M85" s="105">
        <v>3</v>
      </c>
      <c r="N85" s="105">
        <v>3</v>
      </c>
      <c r="O85" s="105">
        <v>5</v>
      </c>
      <c r="P85" s="105">
        <v>2</v>
      </c>
      <c r="Q85" s="152" t="s">
        <v>84</v>
      </c>
      <c r="R85" s="105">
        <v>3</v>
      </c>
      <c r="S85" s="104">
        <v>26.38888888888889</v>
      </c>
      <c r="T85" s="20"/>
    </row>
    <row r="86" spans="2:20" s="71" customFormat="1" ht="19.5" customHeight="1" thickBot="1">
      <c r="B86" s="81"/>
      <c r="C86" s="61">
        <v>340</v>
      </c>
      <c r="D86" s="64" t="s">
        <v>37</v>
      </c>
      <c r="E86" s="119" t="s">
        <v>38</v>
      </c>
      <c r="F86" s="64" t="s">
        <v>108</v>
      </c>
      <c r="G86" s="63">
        <v>1</v>
      </c>
      <c r="H86" s="63">
        <v>28</v>
      </c>
      <c r="I86" s="63">
        <v>29</v>
      </c>
      <c r="J86" s="153" t="s">
        <v>84</v>
      </c>
      <c r="K86" s="106">
        <v>1</v>
      </c>
      <c r="L86" s="106">
        <v>3</v>
      </c>
      <c r="M86" s="106">
        <v>5</v>
      </c>
      <c r="N86" s="106">
        <v>5</v>
      </c>
      <c r="O86" s="106">
        <v>5</v>
      </c>
      <c r="P86" s="106">
        <v>2</v>
      </c>
      <c r="Q86" s="106">
        <v>2</v>
      </c>
      <c r="R86" s="106">
        <v>6</v>
      </c>
      <c r="S86" s="103">
        <v>26.724137931034484</v>
      </c>
      <c r="T86" s="20"/>
    </row>
    <row r="87" spans="2:20" s="71" customFormat="1" ht="19.5" customHeight="1" thickBot="1">
      <c r="B87" s="81"/>
      <c r="C87" s="65">
        <v>340</v>
      </c>
      <c r="D87" s="66" t="s">
        <v>37</v>
      </c>
      <c r="E87" s="120" t="s">
        <v>39</v>
      </c>
      <c r="F87" s="66" t="s">
        <v>112</v>
      </c>
      <c r="G87" s="67">
        <v>10</v>
      </c>
      <c r="H87" s="67">
        <v>59</v>
      </c>
      <c r="I87" s="67">
        <v>69</v>
      </c>
      <c r="J87" s="152" t="s">
        <v>84</v>
      </c>
      <c r="K87" s="105">
        <v>3</v>
      </c>
      <c r="L87" s="105">
        <v>8</v>
      </c>
      <c r="M87" s="105">
        <v>5</v>
      </c>
      <c r="N87" s="105">
        <v>7</v>
      </c>
      <c r="O87" s="105">
        <v>7</v>
      </c>
      <c r="P87" s="105">
        <v>9</v>
      </c>
      <c r="Q87" s="105">
        <v>4</v>
      </c>
      <c r="R87" s="105">
        <v>26</v>
      </c>
      <c r="S87" s="104">
        <v>28.07246376811594</v>
      </c>
      <c r="T87" s="20"/>
    </row>
    <row r="88" spans="2:20" s="71" customFormat="1" ht="19.5" customHeight="1" thickBot="1">
      <c r="B88" s="81"/>
      <c r="C88" s="61" t="s">
        <v>40</v>
      </c>
      <c r="D88" s="64" t="s">
        <v>41</v>
      </c>
      <c r="E88" s="61" t="s">
        <v>8</v>
      </c>
      <c r="F88" s="64" t="s">
        <v>113</v>
      </c>
      <c r="G88" s="63">
        <v>70</v>
      </c>
      <c r="H88" s="63">
        <v>17</v>
      </c>
      <c r="I88" s="63">
        <v>87</v>
      </c>
      <c r="J88" s="106">
        <v>9</v>
      </c>
      <c r="K88" s="106">
        <v>26</v>
      </c>
      <c r="L88" s="106">
        <v>17</v>
      </c>
      <c r="M88" s="106">
        <v>14</v>
      </c>
      <c r="N88" s="106">
        <v>5</v>
      </c>
      <c r="O88" s="106">
        <v>3</v>
      </c>
      <c r="P88" s="106">
        <v>1</v>
      </c>
      <c r="Q88" s="106">
        <v>1</v>
      </c>
      <c r="R88" s="106">
        <v>11</v>
      </c>
      <c r="S88" s="103">
        <v>24.770114942528735</v>
      </c>
      <c r="T88" s="20"/>
    </row>
    <row r="89" spans="2:20" ht="19.5" customHeight="1" thickBot="1">
      <c r="B89" s="26"/>
      <c r="C89" s="173" t="s">
        <v>147</v>
      </c>
      <c r="D89" s="174"/>
      <c r="E89" s="174"/>
      <c r="F89" s="175"/>
      <c r="G89" s="37">
        <f aca="true" t="shared" si="4" ref="G89:R89">SUM(G59:G88)</f>
        <v>508</v>
      </c>
      <c r="H89" s="37">
        <f t="shared" si="4"/>
        <v>1253</v>
      </c>
      <c r="I89" s="37">
        <f t="shared" si="4"/>
        <v>1761</v>
      </c>
      <c r="J89" s="37">
        <f>SUM(J59:J88)</f>
        <v>89</v>
      </c>
      <c r="K89" s="37">
        <f t="shared" si="4"/>
        <v>191</v>
      </c>
      <c r="L89" s="37">
        <f t="shared" si="4"/>
        <v>251</v>
      </c>
      <c r="M89" s="37">
        <f t="shared" si="4"/>
        <v>258</v>
      </c>
      <c r="N89" s="37">
        <f t="shared" si="4"/>
        <v>200</v>
      </c>
      <c r="O89" s="37">
        <f t="shared" si="4"/>
        <v>186</v>
      </c>
      <c r="P89" s="37">
        <f t="shared" si="4"/>
        <v>128</v>
      </c>
      <c r="Q89" s="37">
        <f t="shared" si="4"/>
        <v>92</v>
      </c>
      <c r="R89" s="37">
        <f t="shared" si="4"/>
        <v>366</v>
      </c>
      <c r="S89" s="50">
        <v>26.02</v>
      </c>
      <c r="T89" s="20"/>
    </row>
    <row r="90" spans="2:20" ht="19.5" customHeight="1" thickBot="1">
      <c r="B90" s="26"/>
      <c r="C90" s="178" t="s">
        <v>148</v>
      </c>
      <c r="D90" s="179"/>
      <c r="E90" s="179"/>
      <c r="F90" s="180"/>
      <c r="G90" s="122">
        <f>G89/$I$89</f>
        <v>0.2884724588302101</v>
      </c>
      <c r="H90" s="122">
        <f>H89/$I$89</f>
        <v>0.7115275411697899</v>
      </c>
      <c r="I90" s="122">
        <f>I89/$I$89</f>
        <v>1</v>
      </c>
      <c r="J90" s="122">
        <f aca="true" t="shared" si="5" ref="J90:R90">J89/$I$89</f>
        <v>0.05053946621237933</v>
      </c>
      <c r="K90" s="122">
        <f t="shared" si="5"/>
        <v>0.1084611016467916</v>
      </c>
      <c r="L90" s="122">
        <f t="shared" si="5"/>
        <v>0.14253265190232822</v>
      </c>
      <c r="M90" s="122">
        <f t="shared" si="5"/>
        <v>0.1465076660988075</v>
      </c>
      <c r="N90" s="122">
        <f t="shared" si="5"/>
        <v>0.1135718341851221</v>
      </c>
      <c r="O90" s="122">
        <f t="shared" si="5"/>
        <v>0.10562180579216354</v>
      </c>
      <c r="P90" s="122">
        <f t="shared" si="5"/>
        <v>0.07268597387847814</v>
      </c>
      <c r="Q90" s="122">
        <f t="shared" si="5"/>
        <v>0.05224304372515616</v>
      </c>
      <c r="R90" s="122">
        <f t="shared" si="5"/>
        <v>0.20783645655877342</v>
      </c>
      <c r="S90" s="171"/>
      <c r="T90" s="20"/>
    </row>
    <row r="91" spans="2:20" ht="19.5" customHeight="1" thickBot="1">
      <c r="B91" s="26"/>
      <c r="C91" s="173" t="s">
        <v>149</v>
      </c>
      <c r="D91" s="174"/>
      <c r="E91" s="174"/>
      <c r="F91" s="175"/>
      <c r="G91" s="37">
        <f aca="true" t="shared" si="6" ref="G91:R91">SUM(G89,G49,G21)</f>
        <v>1044</v>
      </c>
      <c r="H91" s="37">
        <f t="shared" si="6"/>
        <v>2795</v>
      </c>
      <c r="I91" s="37">
        <f t="shared" si="6"/>
        <v>3839</v>
      </c>
      <c r="J91" s="37">
        <f t="shared" si="6"/>
        <v>89</v>
      </c>
      <c r="K91" s="37">
        <f t="shared" si="6"/>
        <v>192</v>
      </c>
      <c r="L91" s="37">
        <f t="shared" si="6"/>
        <v>317</v>
      </c>
      <c r="M91" s="37">
        <f t="shared" si="6"/>
        <v>564</v>
      </c>
      <c r="N91" s="37">
        <f t="shared" si="6"/>
        <v>644</v>
      </c>
      <c r="O91" s="37">
        <f t="shared" si="6"/>
        <v>561</v>
      </c>
      <c r="P91" s="37">
        <f t="shared" si="6"/>
        <v>385</v>
      </c>
      <c r="Q91" s="37">
        <f t="shared" si="6"/>
        <v>274</v>
      </c>
      <c r="R91" s="37">
        <f t="shared" si="6"/>
        <v>813</v>
      </c>
      <c r="S91" s="50">
        <v>26.58</v>
      </c>
      <c r="T91" s="20"/>
    </row>
    <row r="92" spans="2:20" ht="19.5" customHeight="1" thickBot="1">
      <c r="B92" s="26"/>
      <c r="C92" s="178" t="s">
        <v>150</v>
      </c>
      <c r="D92" s="179"/>
      <c r="E92" s="179"/>
      <c r="F92" s="180"/>
      <c r="G92" s="122">
        <f>G91/$I$91</f>
        <v>0.2719458192237562</v>
      </c>
      <c r="H92" s="122">
        <f aca="true" t="shared" si="7" ref="H92:Q92">H91/$I$91</f>
        <v>0.7280541807762438</v>
      </c>
      <c r="I92" s="122">
        <v>1</v>
      </c>
      <c r="J92" s="122">
        <f t="shared" si="7"/>
        <v>0.023183120604324044</v>
      </c>
      <c r="K92" s="122">
        <f>K91/$I$91</f>
        <v>0.05001302422505861</v>
      </c>
      <c r="L92" s="122">
        <f t="shared" si="7"/>
        <v>0.08257358687158114</v>
      </c>
      <c r="M92" s="122">
        <f t="shared" si="7"/>
        <v>0.14691325866110966</v>
      </c>
      <c r="N92" s="122">
        <f t="shared" si="7"/>
        <v>0.16775201875488407</v>
      </c>
      <c r="O92" s="122">
        <f t="shared" si="7"/>
        <v>0.14613180515759314</v>
      </c>
      <c r="P92" s="122">
        <f t="shared" si="7"/>
        <v>0.10028653295128939</v>
      </c>
      <c r="Q92" s="122">
        <f t="shared" si="7"/>
        <v>0.07137275332117739</v>
      </c>
      <c r="R92" s="127">
        <f>R91/I91</f>
        <v>0.21177389945298256</v>
      </c>
      <c r="S92" s="171"/>
      <c r="T92" s="20"/>
    </row>
    <row r="93" spans="2:20" ht="3.75" customHeight="1">
      <c r="B93" s="29"/>
      <c r="C93" s="53"/>
      <c r="D93" s="54"/>
      <c r="E93" s="54"/>
      <c r="F93" s="54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  <c r="T93" s="28"/>
    </row>
    <row r="94" spans="3:19" ht="12.75">
      <c r="C94" s="47"/>
      <c r="D94" s="8"/>
      <c r="E94" s="8"/>
      <c r="F94" s="8"/>
      <c r="G94" s="9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</row>
    <row r="95" spans="3:19" ht="12.75">
      <c r="C95" s="47"/>
      <c r="D95" s="8"/>
      <c r="E95" s="8"/>
      <c r="F95" s="8"/>
      <c r="G95" s="8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</row>
    <row r="96" spans="3:19" ht="13.5" thickBot="1">
      <c r="C96" s="47"/>
      <c r="D96" s="8"/>
      <c r="E96" s="8"/>
      <c r="F96" s="8"/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</row>
    <row r="97" spans="2:20" s="86" customFormat="1" ht="13.5" thickBot="1">
      <c r="B97" s="188" t="s">
        <v>155</v>
      </c>
      <c r="C97" s="188"/>
      <c r="D97" s="188"/>
      <c r="E97" s="188"/>
      <c r="F97" s="1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 s="86" customFormat="1" ht="13.5" thickBot="1">
      <c r="B98" s="188" t="s">
        <v>71</v>
      </c>
      <c r="C98" s="188"/>
      <c r="D98" s="188"/>
      <c r="E98" s="188"/>
      <c r="F98" s="1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3:19" ht="12.75">
      <c r="C99" s="48"/>
      <c r="D99" s="12"/>
      <c r="E99" s="12"/>
      <c r="F99" s="12"/>
      <c r="G99" s="12"/>
      <c r="H99" s="12"/>
      <c r="I99" s="12"/>
      <c r="J99" s="10"/>
      <c r="K99" s="10"/>
      <c r="L99" s="10"/>
      <c r="M99" s="10"/>
      <c r="N99" s="10"/>
      <c r="O99" s="10"/>
      <c r="P99" s="10"/>
      <c r="Q99" s="10"/>
      <c r="R99" s="10"/>
      <c r="S99" s="11"/>
    </row>
    <row r="100" spans="2:20" ht="13.5" thickBot="1">
      <c r="B100" s="13"/>
      <c r="C100" s="75"/>
      <c r="D100" s="75"/>
      <c r="E100" s="75"/>
      <c r="F100" s="75"/>
      <c r="G100" s="13"/>
      <c r="H100" s="13"/>
      <c r="I100" s="13"/>
      <c r="J100" s="75"/>
      <c r="K100" s="75"/>
      <c r="L100" s="13" t="s">
        <v>43</v>
      </c>
      <c r="M100" s="13" t="s">
        <v>65</v>
      </c>
      <c r="N100" s="13"/>
      <c r="O100" s="75"/>
      <c r="P100" s="75"/>
      <c r="Q100" s="75"/>
      <c r="R100" s="13"/>
      <c r="S100" s="13"/>
      <c r="T100" s="13"/>
    </row>
    <row r="101" spans="2:20" ht="13.5" thickBot="1">
      <c r="B101" s="13"/>
      <c r="C101" s="154"/>
      <c r="D101" s="75"/>
      <c r="E101" s="75"/>
      <c r="F101" s="155"/>
      <c r="G101" s="111"/>
      <c r="H101" s="111"/>
      <c r="I101" s="111"/>
      <c r="J101" s="75"/>
      <c r="K101" s="75"/>
      <c r="L101" s="13" t="s">
        <v>44</v>
      </c>
      <c r="M101" s="82">
        <f>291+103+13</f>
        <v>407</v>
      </c>
      <c r="N101" s="111"/>
      <c r="O101" s="158"/>
      <c r="P101" s="158"/>
      <c r="Q101" s="158"/>
      <c r="R101" s="13"/>
      <c r="S101" s="13"/>
      <c r="T101" s="13"/>
    </row>
    <row r="102" spans="2:20" ht="13.5" thickBot="1">
      <c r="B102" s="13"/>
      <c r="C102" s="154"/>
      <c r="D102" s="75" t="s">
        <v>7</v>
      </c>
      <c r="E102" s="156">
        <f>44+12</f>
        <v>56</v>
      </c>
      <c r="F102" s="157"/>
      <c r="G102" s="111"/>
      <c r="H102" s="111"/>
      <c r="I102" s="111"/>
      <c r="J102" s="158"/>
      <c r="K102" s="158"/>
      <c r="L102" s="13" t="s">
        <v>45</v>
      </c>
      <c r="M102" s="82">
        <v>56</v>
      </c>
      <c r="N102" s="111"/>
      <c r="O102" s="158"/>
      <c r="P102" s="158"/>
      <c r="Q102" s="158"/>
      <c r="R102" s="13"/>
      <c r="S102" s="13"/>
      <c r="T102" s="13"/>
    </row>
    <row r="103" spans="2:20" ht="13.5" thickBot="1">
      <c r="B103" s="13"/>
      <c r="C103" s="160"/>
      <c r="D103" s="158" t="s">
        <v>10</v>
      </c>
      <c r="E103" s="159">
        <f>+I12</f>
        <v>291</v>
      </c>
      <c r="F103" s="156"/>
      <c r="G103" s="111"/>
      <c r="H103" s="111"/>
      <c r="I103" s="111"/>
      <c r="J103" s="158"/>
      <c r="K103" s="158"/>
      <c r="L103" s="13" t="s">
        <v>46</v>
      </c>
      <c r="M103" s="13">
        <v>18</v>
      </c>
      <c r="N103" s="111"/>
      <c r="O103" s="158"/>
      <c r="P103" s="158"/>
      <c r="Q103" s="158"/>
      <c r="R103" s="13"/>
      <c r="S103" s="13"/>
      <c r="T103" s="13"/>
    </row>
    <row r="104" spans="2:20" ht="13.5" thickBot="1">
      <c r="B104" s="13"/>
      <c r="C104" s="160"/>
      <c r="D104" s="158" t="s">
        <v>75</v>
      </c>
      <c r="E104" s="159">
        <f>134+63+16+108</f>
        <v>321</v>
      </c>
      <c r="F104" s="157"/>
      <c r="G104" s="111"/>
      <c r="H104" s="111"/>
      <c r="I104" s="111"/>
      <c r="J104" s="158"/>
      <c r="K104" s="158"/>
      <c r="L104" s="13" t="s">
        <v>47</v>
      </c>
      <c r="M104" s="82">
        <f>28+85+23+12</f>
        <v>148</v>
      </c>
      <c r="N104" s="111"/>
      <c r="O104" s="158"/>
      <c r="P104" s="158"/>
      <c r="Q104" s="158"/>
      <c r="R104" s="13"/>
      <c r="S104" s="13"/>
      <c r="T104" s="13"/>
    </row>
    <row r="105" spans="2:20" ht="13.5" thickBot="1">
      <c r="B105" s="13"/>
      <c r="C105" s="160"/>
      <c r="D105" s="158" t="s">
        <v>12</v>
      </c>
      <c r="E105" s="161">
        <f>238+27+32</f>
        <v>297</v>
      </c>
      <c r="F105" s="157"/>
      <c r="G105" s="111"/>
      <c r="H105" s="111"/>
      <c r="I105" s="111"/>
      <c r="J105" s="158"/>
      <c r="K105" s="158"/>
      <c r="L105" s="13" t="s">
        <v>48</v>
      </c>
      <c r="M105" s="82">
        <f>134+62+197+63+16+108+26+20+13+19</f>
        <v>658</v>
      </c>
      <c r="N105" s="111"/>
      <c r="O105" s="158"/>
      <c r="P105" s="158"/>
      <c r="Q105" s="158"/>
      <c r="R105" s="13"/>
      <c r="S105" s="13"/>
      <c r="T105" s="13"/>
    </row>
    <row r="106" spans="2:20" ht="13.5" thickBot="1">
      <c r="B106" s="13"/>
      <c r="C106" s="160"/>
      <c r="D106" s="158" t="s">
        <v>13</v>
      </c>
      <c r="E106" s="159">
        <f>259+50+26+20+3+19</f>
        <v>377</v>
      </c>
      <c r="F106" s="157"/>
      <c r="G106" s="111"/>
      <c r="H106" s="111"/>
      <c r="I106" s="111"/>
      <c r="J106" s="158"/>
      <c r="K106" s="158"/>
      <c r="L106" s="13" t="s">
        <v>49</v>
      </c>
      <c r="M106" s="82">
        <f>50+3</f>
        <v>53</v>
      </c>
      <c r="N106" s="111"/>
      <c r="O106" s="158"/>
      <c r="P106" s="158"/>
      <c r="Q106" s="158"/>
      <c r="R106" s="13"/>
      <c r="S106" s="13"/>
      <c r="T106" s="13"/>
    </row>
    <row r="107" spans="2:20" ht="13.5" thickBot="1">
      <c r="B107" s="13"/>
      <c r="C107" s="162"/>
      <c r="D107" s="158" t="s">
        <v>15</v>
      </c>
      <c r="E107" s="161">
        <f>113+23+12</f>
        <v>148</v>
      </c>
      <c r="F107" s="157"/>
      <c r="G107" s="13"/>
      <c r="H107" s="13"/>
      <c r="I107" s="13"/>
      <c r="J107" s="158"/>
      <c r="K107" s="158"/>
      <c r="L107" s="13" t="s">
        <v>50</v>
      </c>
      <c r="M107" s="112">
        <f>238+42+278+27+12+67+42+32</f>
        <v>738</v>
      </c>
      <c r="N107" s="111"/>
      <c r="O107" s="158"/>
      <c r="P107" s="158"/>
      <c r="Q107" s="158"/>
      <c r="R107" s="13"/>
      <c r="S107" s="13"/>
      <c r="T107" s="13"/>
    </row>
    <row r="108" spans="2:20" ht="13.5" thickBot="1">
      <c r="B108" s="13"/>
      <c r="C108" s="160"/>
      <c r="D108" s="158" t="s">
        <v>30</v>
      </c>
      <c r="E108" s="163">
        <v>13</v>
      </c>
      <c r="F108" s="157"/>
      <c r="G108" s="13"/>
      <c r="H108" s="13"/>
      <c r="I108" s="13"/>
      <c r="J108" s="158"/>
      <c r="K108" s="158"/>
      <c r="L108" s="13" t="s">
        <v>51</v>
      </c>
      <c r="M108" s="82">
        <f>SUM(M101:M107)</f>
        <v>2078</v>
      </c>
      <c r="N108" s="111"/>
      <c r="O108" s="158"/>
      <c r="P108" s="158"/>
      <c r="Q108" s="158"/>
      <c r="R108" s="13"/>
      <c r="S108" s="13"/>
      <c r="T108" s="13"/>
    </row>
    <row r="109" spans="2:20" ht="13.5" thickBot="1">
      <c r="B109" s="13"/>
      <c r="C109" s="160"/>
      <c r="D109" s="158" t="s">
        <v>17</v>
      </c>
      <c r="E109" s="161">
        <f>+I43+I19</f>
        <v>399</v>
      </c>
      <c r="F109" s="157"/>
      <c r="G109" s="13"/>
      <c r="H109" s="13"/>
      <c r="I109" s="13"/>
      <c r="J109" s="158"/>
      <c r="K109" s="158"/>
      <c r="L109" s="164"/>
      <c r="M109" s="162">
        <f>2078-M108</f>
        <v>0</v>
      </c>
      <c r="N109" s="158"/>
      <c r="O109" s="158"/>
      <c r="P109" s="158"/>
      <c r="Q109" s="158"/>
      <c r="R109" s="13"/>
      <c r="S109" s="13"/>
      <c r="T109" s="13"/>
    </row>
    <row r="110" spans="2:20" ht="13.5" thickBot="1">
      <c r="B110" s="13"/>
      <c r="C110" s="160"/>
      <c r="D110" s="158" t="s">
        <v>19</v>
      </c>
      <c r="E110" s="159">
        <f>+I44+I45</f>
        <v>18</v>
      </c>
      <c r="F110" s="157"/>
      <c r="G110" s="13"/>
      <c r="H110" s="13"/>
      <c r="I110" s="13"/>
      <c r="J110" s="158"/>
      <c r="K110" s="158"/>
      <c r="L110" s="158"/>
      <c r="M110" s="158"/>
      <c r="N110" s="158"/>
      <c r="O110" s="158"/>
      <c r="P110" s="158"/>
      <c r="Q110" s="158"/>
      <c r="R110" s="13"/>
      <c r="S110" s="13"/>
      <c r="T110" s="13"/>
    </row>
    <row r="111" spans="2:20" ht="13.5" thickBot="1">
      <c r="B111" s="13"/>
      <c r="C111" s="160"/>
      <c r="D111" s="158" t="s">
        <v>21</v>
      </c>
      <c r="E111" s="161">
        <f>+I20</f>
        <v>103</v>
      </c>
      <c r="F111" s="157"/>
      <c r="G111" s="13"/>
      <c r="H111" s="13"/>
      <c r="I111" s="13"/>
      <c r="J111" s="158"/>
      <c r="K111" s="158"/>
      <c r="L111" s="158"/>
      <c r="M111" s="158"/>
      <c r="N111" s="158"/>
      <c r="O111" s="158"/>
      <c r="P111" s="158"/>
      <c r="Q111" s="158"/>
      <c r="R111" s="13"/>
      <c r="S111" s="13"/>
      <c r="T111" s="13"/>
    </row>
    <row r="112" spans="2:20" ht="13.5" thickBot="1">
      <c r="B112" s="13"/>
      <c r="C112" s="160"/>
      <c r="D112" s="158" t="s">
        <v>26</v>
      </c>
      <c r="E112" s="161">
        <f>+I46</f>
        <v>42</v>
      </c>
      <c r="F112" s="157"/>
      <c r="G112" s="13"/>
      <c r="H112" s="13"/>
      <c r="I112" s="13"/>
      <c r="J112" s="158"/>
      <c r="K112" s="158"/>
      <c r="L112" s="158"/>
      <c r="M112" s="158"/>
      <c r="N112" s="158"/>
      <c r="O112" s="158"/>
      <c r="P112" s="158"/>
      <c r="Q112" s="158"/>
      <c r="R112" s="13"/>
      <c r="S112" s="13"/>
      <c r="T112" s="13"/>
    </row>
    <row r="113" spans="2:20" ht="12.75">
      <c r="B113" s="13"/>
      <c r="C113" s="160"/>
      <c r="D113" s="158" t="s">
        <v>37</v>
      </c>
      <c r="E113" s="158">
        <f>+I48</f>
        <v>13</v>
      </c>
      <c r="F113" s="15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ht="12.75">
      <c r="B114" s="13"/>
      <c r="C114" s="160"/>
      <c r="D114" s="158" t="s">
        <v>51</v>
      </c>
      <c r="E114" s="160">
        <f>SUM(E102:E113)</f>
        <v>2078</v>
      </c>
      <c r="F114" s="15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ht="12.75">
      <c r="B115" s="13"/>
      <c r="C115" s="160"/>
      <c r="D115" s="158"/>
      <c r="E115" s="158"/>
      <c r="F115" s="15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ht="12.75">
      <c r="B116" s="13"/>
      <c r="C116" s="164"/>
      <c r="D116" s="158"/>
      <c r="E116" s="158"/>
      <c r="F116" s="15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.75">
      <c r="B117" s="13"/>
      <c r="C117" s="158"/>
      <c r="D117" s="158"/>
      <c r="E117" s="158"/>
      <c r="F117" s="158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ht="12.75">
      <c r="B118" s="13"/>
      <c r="C118" s="154">
        <f>SUM(C106:C117)</f>
        <v>0</v>
      </c>
      <c r="D118" s="13"/>
      <c r="E118" s="13"/>
      <c r="F118" s="13"/>
      <c r="G118" s="5"/>
      <c r="H118" s="5"/>
      <c r="I118" s="5"/>
      <c r="J118" s="13"/>
      <c r="K118" s="13"/>
      <c r="L118" s="75"/>
      <c r="M118" s="75"/>
      <c r="N118" s="75"/>
      <c r="O118" s="13"/>
      <c r="P118" s="13"/>
      <c r="Q118" s="13"/>
      <c r="R118" s="13"/>
      <c r="S118" s="13"/>
      <c r="T118" s="13"/>
    </row>
    <row r="119" spans="2:20" ht="12.75">
      <c r="B119" s="13"/>
      <c r="C119" s="13"/>
      <c r="D119" s="13"/>
      <c r="E119" s="13"/>
      <c r="F119" s="13"/>
      <c r="G119" s="5"/>
      <c r="H119" s="5"/>
      <c r="I119" s="5"/>
      <c r="J119" s="13"/>
      <c r="K119" s="13"/>
      <c r="L119" s="75"/>
      <c r="M119" s="75"/>
      <c r="N119" s="75"/>
      <c r="O119" s="13"/>
      <c r="P119" s="13"/>
      <c r="Q119" s="13"/>
      <c r="R119" s="13"/>
      <c r="S119" s="13"/>
      <c r="T119" s="13"/>
    </row>
    <row r="120" spans="2:20" ht="12.75">
      <c r="B120" s="13"/>
      <c r="C120" s="13"/>
      <c r="D120" s="13"/>
      <c r="E120" s="13"/>
      <c r="F120" s="13"/>
      <c r="G120" s="5"/>
      <c r="H120" s="5"/>
      <c r="I120" s="5"/>
      <c r="J120" s="13"/>
      <c r="K120" s="13"/>
      <c r="L120" s="75"/>
      <c r="M120" s="75"/>
      <c r="N120" s="75"/>
      <c r="O120" s="13"/>
      <c r="P120" s="13"/>
      <c r="Q120" s="13"/>
      <c r="R120" s="13"/>
      <c r="S120" s="13"/>
      <c r="T120" s="13"/>
    </row>
    <row r="121" spans="3:19" ht="12.75">
      <c r="C121" s="5"/>
      <c r="D121" s="5"/>
      <c r="E121" s="5"/>
      <c r="F121" s="5"/>
      <c r="G121" s="5"/>
      <c r="H121" s="5"/>
      <c r="I121" s="5"/>
      <c r="J121" s="5"/>
      <c r="K121" s="5"/>
      <c r="L121" s="75"/>
      <c r="M121" s="75"/>
      <c r="N121" s="75"/>
      <c r="O121" s="5"/>
      <c r="P121" s="5"/>
      <c r="Q121" s="5"/>
      <c r="R121" s="5"/>
      <c r="S121" s="5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75"/>
      <c r="M122" s="75"/>
      <c r="N122" s="75"/>
      <c r="O122" s="5"/>
      <c r="P122" s="5"/>
      <c r="Q122" s="5"/>
      <c r="R122" s="5"/>
      <c r="S122" s="5"/>
    </row>
    <row r="123" spans="3:19" ht="13.5" thickBot="1">
      <c r="C123" s="5"/>
      <c r="D123" s="5"/>
      <c r="E123" s="5"/>
      <c r="F123" s="5"/>
      <c r="G123" s="5"/>
      <c r="H123" s="5"/>
      <c r="I123" s="5"/>
      <c r="J123" s="5"/>
      <c r="K123" s="5"/>
      <c r="L123" s="9"/>
      <c r="M123" s="109"/>
      <c r="N123" s="109"/>
      <c r="O123" s="5"/>
      <c r="P123" s="5"/>
      <c r="Q123" s="5"/>
      <c r="R123" s="5"/>
      <c r="S123" s="5"/>
    </row>
    <row r="124" spans="3:19" ht="13.5" thickBot="1">
      <c r="C124" s="47"/>
      <c r="D124" s="8"/>
      <c r="E124" s="8"/>
      <c r="F124" s="8"/>
      <c r="G124" s="5"/>
      <c r="H124" s="5"/>
      <c r="I124" s="5"/>
      <c r="J124" s="10"/>
      <c r="K124" s="10"/>
      <c r="L124" s="110"/>
      <c r="M124" s="110"/>
      <c r="N124" s="110"/>
      <c r="O124" s="10"/>
      <c r="P124" s="10"/>
      <c r="Q124" s="10"/>
      <c r="R124" s="10"/>
      <c r="S124" s="11"/>
    </row>
    <row r="125" spans="2:20" s="90" customFormat="1" ht="13.5" customHeight="1" thickBot="1">
      <c r="B125" s="189" t="s">
        <v>156</v>
      </c>
      <c r="C125" s="190"/>
      <c r="D125" s="190"/>
      <c r="E125" s="190"/>
      <c r="F125" s="191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3:19" ht="12.75">
      <c r="C126" s="47"/>
      <c r="D126" s="8"/>
      <c r="E126" s="8"/>
      <c r="F126" s="8"/>
      <c r="G126" s="9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</row>
    <row r="127" spans="3:19" ht="15" thickBot="1">
      <c r="C127" s="51"/>
      <c r="D127" s="8"/>
      <c r="E127" s="8"/>
      <c r="F127" s="8"/>
      <c r="G127" s="9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</row>
    <row r="128" spans="2:20" s="86" customFormat="1" ht="13.5" thickBot="1">
      <c r="B128" s="88" t="s">
        <v>52</v>
      </c>
      <c r="C128" s="88"/>
      <c r="D128" s="88"/>
      <c r="E128" s="88"/>
      <c r="F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2:20" ht="12.75">
      <c r="B129" s="13"/>
      <c r="C129" s="13"/>
      <c r="D129" s="13"/>
      <c r="E129" s="13"/>
      <c r="F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ht="12.75">
      <c r="B130" s="13"/>
      <c r="C130" s="13" t="s">
        <v>53</v>
      </c>
      <c r="D130" s="135"/>
      <c r="E130" s="135"/>
      <c r="F130" s="135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ht="12.75">
      <c r="B131" s="13"/>
      <c r="C131" s="13"/>
      <c r="D131" s="13"/>
      <c r="E131" s="13"/>
      <c r="F131" s="13"/>
      <c r="G131" s="111"/>
      <c r="H131" s="111"/>
      <c r="I131" s="111"/>
      <c r="J131" s="13"/>
      <c r="K131" s="134"/>
      <c r="L131" s="134"/>
      <c r="M131" s="134"/>
      <c r="N131" s="13"/>
      <c r="O131" s="13"/>
      <c r="P131" s="13"/>
      <c r="Q131" s="13"/>
      <c r="R131" s="13"/>
      <c r="S131" s="13"/>
      <c r="T131" s="13"/>
    </row>
    <row r="132" spans="2:20" ht="12.75">
      <c r="B132" s="13"/>
      <c r="C132" s="13" t="s">
        <v>42</v>
      </c>
      <c r="D132" s="13"/>
      <c r="E132" s="13"/>
      <c r="F132" s="13"/>
      <c r="G132" s="111"/>
      <c r="H132" s="111"/>
      <c r="I132" s="111"/>
      <c r="J132" s="13"/>
      <c r="K132" s="13"/>
      <c r="L132" s="13"/>
      <c r="M132" s="13"/>
      <c r="N132" s="13"/>
      <c r="O132" s="14"/>
      <c r="P132" s="14"/>
      <c r="Q132" s="14"/>
      <c r="R132" s="14"/>
      <c r="S132" s="13"/>
      <c r="T132" s="13"/>
    </row>
    <row r="133" spans="2:20" ht="12.75">
      <c r="B133" s="13"/>
      <c r="C133" s="13">
        <v>200</v>
      </c>
      <c r="D133" s="13" t="s">
        <v>7</v>
      </c>
      <c r="E133" s="82">
        <f>I59</f>
        <v>15</v>
      </c>
      <c r="F133" s="13"/>
      <c r="G133" s="111"/>
      <c r="H133" s="111"/>
      <c r="I133" s="111"/>
      <c r="J133" s="13"/>
      <c r="K133" s="75"/>
      <c r="L133" s="75"/>
      <c r="M133" s="75"/>
      <c r="N133" s="75"/>
      <c r="O133" s="14"/>
      <c r="P133" s="14"/>
      <c r="Q133" s="14"/>
      <c r="R133" s="14"/>
      <c r="S133" s="13"/>
      <c r="T133" s="13"/>
    </row>
    <row r="134" spans="2:20" ht="12.75">
      <c r="B134" s="13"/>
      <c r="C134" s="13">
        <v>250</v>
      </c>
      <c r="D134" s="13" t="s">
        <v>15</v>
      </c>
      <c r="E134" s="82">
        <f>I60</f>
        <v>145</v>
      </c>
      <c r="F134" s="13"/>
      <c r="G134" s="111"/>
      <c r="H134" s="111"/>
      <c r="I134" s="111"/>
      <c r="J134" s="13"/>
      <c r="K134" s="75"/>
      <c r="L134" s="75"/>
      <c r="M134" s="75"/>
      <c r="N134" s="75"/>
      <c r="O134" s="14"/>
      <c r="P134" s="14"/>
      <c r="Q134" s="14"/>
      <c r="R134" s="14"/>
      <c r="S134" s="13"/>
      <c r="T134" s="13"/>
    </row>
    <row r="135" spans="2:20" ht="12.75">
      <c r="B135" s="13"/>
      <c r="C135" s="13">
        <v>270</v>
      </c>
      <c r="D135" s="13" t="s">
        <v>17</v>
      </c>
      <c r="E135" s="82">
        <f>I61+I62</f>
        <v>208</v>
      </c>
      <c r="F135" s="13"/>
      <c r="G135" s="111"/>
      <c r="H135" s="111"/>
      <c r="I135" s="111"/>
      <c r="J135" s="13"/>
      <c r="K135" s="75" t="s">
        <v>43</v>
      </c>
      <c r="L135" s="75" t="s">
        <v>65</v>
      </c>
      <c r="M135" s="75"/>
      <c r="N135" s="75"/>
      <c r="O135" s="14"/>
      <c r="P135" s="14"/>
      <c r="Q135" s="14"/>
      <c r="R135" s="14"/>
      <c r="S135" s="13"/>
      <c r="T135" s="13"/>
    </row>
    <row r="136" spans="2:20" ht="12.75">
      <c r="B136" s="13"/>
      <c r="C136" s="13">
        <v>280</v>
      </c>
      <c r="D136" s="13" t="s">
        <v>19</v>
      </c>
      <c r="E136" s="82">
        <f>I63+I64+I65</f>
        <v>70</v>
      </c>
      <c r="F136" s="82"/>
      <c r="G136" s="111"/>
      <c r="H136" s="111"/>
      <c r="I136" s="111"/>
      <c r="J136" s="13"/>
      <c r="K136" s="75" t="s">
        <v>44</v>
      </c>
      <c r="L136" s="75">
        <v>372</v>
      </c>
      <c r="M136" s="75">
        <v>372</v>
      </c>
      <c r="N136" s="75"/>
      <c r="O136" s="14"/>
      <c r="P136" s="14"/>
      <c r="Q136" s="14"/>
      <c r="R136" s="14"/>
      <c r="S136" s="13"/>
      <c r="T136" s="13"/>
    </row>
    <row r="137" spans="2:20" ht="12.75">
      <c r="B137" s="13"/>
      <c r="C137" s="13">
        <v>300</v>
      </c>
      <c r="D137" s="13" t="s">
        <v>26</v>
      </c>
      <c r="E137" s="82">
        <f>I66+I67+I68</f>
        <v>179</v>
      </c>
      <c r="F137" s="13"/>
      <c r="G137" s="111"/>
      <c r="H137" s="111"/>
      <c r="I137" s="111"/>
      <c r="J137" s="13"/>
      <c r="K137" s="75" t="s">
        <v>54</v>
      </c>
      <c r="L137" s="75">
        <v>87</v>
      </c>
      <c r="M137" s="75">
        <v>87</v>
      </c>
      <c r="N137" s="75"/>
      <c r="O137" s="14"/>
      <c r="P137" s="14"/>
      <c r="Q137" s="14"/>
      <c r="R137" s="14"/>
      <c r="S137" s="13"/>
      <c r="T137" s="13"/>
    </row>
    <row r="138" spans="2:20" ht="12.75">
      <c r="B138" s="13"/>
      <c r="C138" s="13">
        <v>310</v>
      </c>
      <c r="D138" s="13" t="s">
        <v>30</v>
      </c>
      <c r="E138" s="82">
        <f>I70+I69</f>
        <v>420</v>
      </c>
      <c r="F138" s="13"/>
      <c r="G138" s="111"/>
      <c r="H138" s="111"/>
      <c r="I138" s="111"/>
      <c r="J138" s="13"/>
      <c r="K138" s="75" t="s">
        <v>45</v>
      </c>
      <c r="L138" s="75">
        <v>15</v>
      </c>
      <c r="M138" s="75">
        <v>15</v>
      </c>
      <c r="N138" s="75"/>
      <c r="O138" s="14"/>
      <c r="P138" s="14"/>
      <c r="Q138" s="14"/>
      <c r="R138" s="14"/>
      <c r="S138" s="13"/>
      <c r="T138" s="13"/>
    </row>
    <row r="139" spans="2:20" ht="12.75">
      <c r="B139" s="13"/>
      <c r="C139" s="13">
        <v>320</v>
      </c>
      <c r="D139" s="13" t="s">
        <v>33</v>
      </c>
      <c r="E139" s="82">
        <f>I71+I72+I73+I74+I75+I76</f>
        <v>281</v>
      </c>
      <c r="F139" s="13"/>
      <c r="G139" s="111"/>
      <c r="H139" s="111"/>
      <c r="I139" s="111"/>
      <c r="J139" s="13"/>
      <c r="K139" s="75" t="s">
        <v>46</v>
      </c>
      <c r="L139" s="75">
        <f>9+28+33</f>
        <v>70</v>
      </c>
      <c r="M139" s="75">
        <f>9+28+33</f>
        <v>70</v>
      </c>
      <c r="N139" s="75"/>
      <c r="O139" s="14"/>
      <c r="P139" s="14"/>
      <c r="Q139" s="14"/>
      <c r="R139" s="14"/>
      <c r="S139" s="13"/>
      <c r="T139" s="13"/>
    </row>
    <row r="140" spans="2:20" ht="12.75">
      <c r="B140" s="13"/>
      <c r="C140" s="13">
        <v>330</v>
      </c>
      <c r="D140" s="13" t="s">
        <v>34</v>
      </c>
      <c r="E140" s="82">
        <f>I77+I78+I79+I80+I81</f>
        <v>114</v>
      </c>
      <c r="F140" s="13"/>
      <c r="G140" s="111"/>
      <c r="H140" s="111"/>
      <c r="I140" s="111"/>
      <c r="J140" s="13"/>
      <c r="K140" s="75" t="s">
        <v>47</v>
      </c>
      <c r="L140" s="75">
        <f>145+48+13</f>
        <v>206</v>
      </c>
      <c r="M140" s="75">
        <f>145+48+13</f>
        <v>206</v>
      </c>
      <c r="N140" s="75"/>
      <c r="O140" s="14"/>
      <c r="P140" s="14"/>
      <c r="Q140" s="14"/>
      <c r="R140" s="14"/>
      <c r="S140" s="13"/>
      <c r="T140" s="13"/>
    </row>
    <row r="141" spans="2:20" ht="12.75">
      <c r="B141" s="13"/>
      <c r="C141" s="13">
        <v>340</v>
      </c>
      <c r="D141" s="13" t="s">
        <v>37</v>
      </c>
      <c r="E141" s="82">
        <f>I82+I83+I84+I85+I86+I87</f>
        <v>242</v>
      </c>
      <c r="F141" s="13"/>
      <c r="G141" s="111"/>
      <c r="H141" s="111"/>
      <c r="I141" s="111"/>
      <c r="J141" s="13"/>
      <c r="K141" s="75" t="s">
        <v>48</v>
      </c>
      <c r="L141" s="75">
        <f>19+63+82+38+48+19+65+33+18+29</f>
        <v>414</v>
      </c>
      <c r="M141" s="75">
        <f>19+63+82+38+48+19+65+33+18+29</f>
        <v>414</v>
      </c>
      <c r="N141" s="75"/>
      <c r="O141" s="14"/>
      <c r="P141" s="14"/>
      <c r="Q141" s="14"/>
      <c r="R141" s="14"/>
      <c r="S141" s="13"/>
      <c r="T141" s="13"/>
    </row>
    <row r="142" spans="2:20" ht="12.75">
      <c r="B142" s="13"/>
      <c r="C142" s="13">
        <v>370</v>
      </c>
      <c r="D142" s="13" t="s">
        <v>41</v>
      </c>
      <c r="E142" s="82">
        <f>I88</f>
        <v>87</v>
      </c>
      <c r="F142" s="13"/>
      <c r="G142" s="111"/>
      <c r="H142" s="111"/>
      <c r="I142" s="111"/>
      <c r="J142" s="13"/>
      <c r="K142" s="75" t="s">
        <v>49</v>
      </c>
      <c r="L142" s="75">
        <f>32+18</f>
        <v>50</v>
      </c>
      <c r="M142" s="75">
        <f>32+18</f>
        <v>50</v>
      </c>
      <c r="N142" s="75"/>
      <c r="O142" s="14"/>
      <c r="P142" s="14"/>
      <c r="Q142" s="14"/>
      <c r="R142" s="14"/>
      <c r="S142" s="13"/>
      <c r="T142" s="13"/>
    </row>
    <row r="143" spans="2:20" ht="12.75">
      <c r="B143" s="13"/>
      <c r="C143" s="13" t="s">
        <v>51</v>
      </c>
      <c r="D143" s="13"/>
      <c r="E143" s="82">
        <f>SUM(E133:E142)</f>
        <v>1761</v>
      </c>
      <c r="F143" s="13"/>
      <c r="G143" s="111"/>
      <c r="H143" s="111"/>
      <c r="I143" s="111"/>
      <c r="J143" s="13"/>
      <c r="K143" s="75" t="s">
        <v>50</v>
      </c>
      <c r="L143" s="75">
        <f>94+114+72+66+47+16+28+69</f>
        <v>506</v>
      </c>
      <c r="M143" s="75">
        <f>94+114+72+66+47+16+28+69</f>
        <v>506</v>
      </c>
      <c r="N143" s="75"/>
      <c r="O143" s="14"/>
      <c r="P143" s="14"/>
      <c r="Q143" s="14"/>
      <c r="R143" s="14"/>
      <c r="S143" s="13"/>
      <c r="T143" s="13"/>
    </row>
    <row r="144" spans="2:20" ht="12.75">
      <c r="B144" s="13"/>
      <c r="C144" s="13"/>
      <c r="D144" s="13"/>
      <c r="E144" s="13"/>
      <c r="F144" s="13"/>
      <c r="G144" s="13"/>
      <c r="H144" s="13"/>
      <c r="I144" s="13"/>
      <c r="J144" s="13"/>
      <c r="K144" s="164" t="s">
        <v>124</v>
      </c>
      <c r="L144" s="164">
        <v>41</v>
      </c>
      <c r="M144" s="164">
        <v>41</v>
      </c>
      <c r="N144" s="158"/>
      <c r="O144" s="14"/>
      <c r="P144" s="14"/>
      <c r="Q144" s="14"/>
      <c r="R144" s="14"/>
      <c r="S144" s="13"/>
      <c r="T144" s="13"/>
    </row>
    <row r="145" spans="2:20" ht="12.75">
      <c r="B145" s="13"/>
      <c r="C145" s="13"/>
      <c r="D145" s="13"/>
      <c r="E145" s="13"/>
      <c r="F145" s="13"/>
      <c r="G145" s="13"/>
      <c r="H145" s="13"/>
      <c r="I145" s="13"/>
      <c r="J145" s="13"/>
      <c r="K145" s="158" t="s">
        <v>51</v>
      </c>
      <c r="L145" s="158">
        <f>SUM(L136:L144)</f>
        <v>1761</v>
      </c>
      <c r="M145" s="160">
        <f>SUM(M136:M144)</f>
        <v>1761</v>
      </c>
      <c r="N145" s="158"/>
      <c r="O145" s="14"/>
      <c r="P145" s="14"/>
      <c r="Q145" s="14"/>
      <c r="R145" s="14"/>
      <c r="S145" s="13"/>
      <c r="T145" s="13"/>
    </row>
    <row r="146" spans="2:20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4"/>
      <c r="Q146" s="14"/>
      <c r="R146" s="14"/>
      <c r="S146" s="13"/>
      <c r="T146" s="13"/>
    </row>
    <row r="147" spans="2:20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4"/>
      <c r="Q147" s="14"/>
      <c r="R147" s="14"/>
      <c r="S147" s="13"/>
      <c r="T147" s="13"/>
    </row>
    <row r="148" spans="2:20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4"/>
      <c r="Q148" s="14"/>
      <c r="R148" s="14"/>
      <c r="S148" s="13"/>
      <c r="T148" s="13"/>
    </row>
    <row r="149" spans="2:20" ht="12.75">
      <c r="B149" s="129"/>
      <c r="C149" s="129"/>
      <c r="D149" s="129"/>
      <c r="E149" s="129"/>
      <c r="F149" s="129"/>
      <c r="G149" s="13"/>
      <c r="H149" s="13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3"/>
      <c r="T149" s="13"/>
    </row>
    <row r="150" spans="2:20" ht="12.75">
      <c r="B150" s="129"/>
      <c r="C150" s="129"/>
      <c r="D150" s="129"/>
      <c r="E150" s="129"/>
      <c r="F150" s="129"/>
      <c r="G150" s="13"/>
      <c r="H150" s="13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3"/>
      <c r="T150" s="13"/>
    </row>
    <row r="151" spans="2:20" ht="12.75">
      <c r="B151" s="129"/>
      <c r="C151" s="129"/>
      <c r="D151" s="129"/>
      <c r="E151" s="129"/>
      <c r="F151" s="129"/>
      <c r="G151" s="13"/>
      <c r="H151" s="13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3"/>
      <c r="T151" s="13"/>
    </row>
    <row r="152" spans="2:19" ht="13.5" thickBot="1">
      <c r="B152" s="129"/>
      <c r="C152" s="130"/>
      <c r="D152" s="131"/>
      <c r="E152" s="131"/>
      <c r="F152" s="131"/>
      <c r="G152" s="9"/>
      <c r="H152" s="10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1"/>
    </row>
    <row r="153" spans="2:20" s="87" customFormat="1" ht="12.75" customHeight="1" thickBot="1">
      <c r="B153" s="192" t="s">
        <v>157</v>
      </c>
      <c r="C153" s="192"/>
      <c r="D153" s="192"/>
      <c r="E153" s="192"/>
      <c r="F153" s="192"/>
      <c r="G153" s="83"/>
      <c r="H153" s="8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83"/>
      <c r="T153" s="83"/>
    </row>
    <row r="154" spans="3:18" ht="15">
      <c r="C154" s="49"/>
      <c r="D154" s="15"/>
      <c r="E154" s="15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3:5" ht="15.75" thickBot="1">
      <c r="C155" s="49"/>
      <c r="D155" s="15"/>
      <c r="E155" s="15"/>
    </row>
    <row r="156" spans="3:20" s="86" customFormat="1" ht="13.5" thickBot="1">
      <c r="C156" s="200" t="s">
        <v>55</v>
      </c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88"/>
    </row>
    <row r="157" spans="2:20" s="40" customFormat="1" ht="8.25" customHeight="1" thickBot="1">
      <c r="B157" s="39"/>
      <c r="C157" s="4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2:20" ht="3.75" customHeight="1" thickBot="1">
      <c r="B158" s="30"/>
      <c r="C158" s="18"/>
      <c r="D158" s="17"/>
      <c r="E158" s="17"/>
      <c r="F158" s="1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27"/>
    </row>
    <row r="159" spans="2:20" ht="28.5" customHeight="1" thickBot="1">
      <c r="B159" s="26"/>
      <c r="C159" s="187" t="s">
        <v>151</v>
      </c>
      <c r="D159" s="172"/>
      <c r="E159" s="181" t="s">
        <v>0</v>
      </c>
      <c r="F159" s="182"/>
      <c r="G159" s="193" t="s">
        <v>134</v>
      </c>
      <c r="H159" s="194"/>
      <c r="I159" s="195"/>
      <c r="J159" s="172" t="s">
        <v>1</v>
      </c>
      <c r="K159" s="172"/>
      <c r="L159" s="172"/>
      <c r="M159" s="172"/>
      <c r="N159" s="172"/>
      <c r="O159" s="172"/>
      <c r="P159" s="172"/>
      <c r="Q159" s="172"/>
      <c r="R159" s="172"/>
      <c r="S159" s="172" t="s">
        <v>2</v>
      </c>
      <c r="T159" s="20"/>
    </row>
    <row r="160" spans="2:20" ht="19.5" customHeight="1" thickBot="1">
      <c r="B160" s="26"/>
      <c r="C160" s="172"/>
      <c r="D160" s="172"/>
      <c r="E160" s="183"/>
      <c r="F160" s="184"/>
      <c r="G160" s="121" t="s">
        <v>4</v>
      </c>
      <c r="H160" s="123" t="s">
        <v>3</v>
      </c>
      <c r="I160" s="124" t="s">
        <v>51</v>
      </c>
      <c r="J160" s="31" t="s">
        <v>5</v>
      </c>
      <c r="K160" s="31">
        <v>22</v>
      </c>
      <c r="L160" s="31">
        <v>23</v>
      </c>
      <c r="M160" s="31">
        <v>24</v>
      </c>
      <c r="N160" s="31">
        <v>25</v>
      </c>
      <c r="O160" s="31">
        <v>26</v>
      </c>
      <c r="P160" s="31">
        <v>27</v>
      </c>
      <c r="Q160" s="31">
        <v>28</v>
      </c>
      <c r="R160" s="31" t="s">
        <v>6</v>
      </c>
      <c r="S160" s="172"/>
      <c r="T160" s="20"/>
    </row>
    <row r="161" spans="2:20" ht="19.5" customHeight="1" thickBot="1">
      <c r="B161" s="26"/>
      <c r="C161" s="146">
        <v>801</v>
      </c>
      <c r="D161" s="32" t="s">
        <v>56</v>
      </c>
      <c r="E161" s="45" t="s">
        <v>8</v>
      </c>
      <c r="F161" s="32" t="s">
        <v>114</v>
      </c>
      <c r="G161" s="32">
        <v>40</v>
      </c>
      <c r="H161" s="32">
        <v>27</v>
      </c>
      <c r="I161" s="32">
        <v>67</v>
      </c>
      <c r="J161" s="32">
        <v>5</v>
      </c>
      <c r="K161" s="32">
        <v>8</v>
      </c>
      <c r="L161" s="32">
        <v>15</v>
      </c>
      <c r="M161" s="32">
        <v>7</v>
      </c>
      <c r="N161" s="32">
        <v>5</v>
      </c>
      <c r="O161" s="32">
        <v>8</v>
      </c>
      <c r="P161" s="32">
        <v>3</v>
      </c>
      <c r="Q161" s="32">
        <v>3</v>
      </c>
      <c r="R161" s="32">
        <v>13</v>
      </c>
      <c r="S161" s="43">
        <v>25.432835820895523</v>
      </c>
      <c r="T161" s="20"/>
    </row>
    <row r="162" spans="2:20" ht="19.5" customHeight="1" thickBot="1">
      <c r="B162" s="26"/>
      <c r="C162" s="147">
        <v>801</v>
      </c>
      <c r="D162" s="34" t="s">
        <v>56</v>
      </c>
      <c r="E162" s="46" t="s">
        <v>18</v>
      </c>
      <c r="F162" s="34" t="s">
        <v>95</v>
      </c>
      <c r="G162" s="34">
        <v>10</v>
      </c>
      <c r="H162" s="34">
        <v>24</v>
      </c>
      <c r="I162" s="34">
        <v>34</v>
      </c>
      <c r="J162" s="34">
        <v>2</v>
      </c>
      <c r="K162" s="34">
        <v>3</v>
      </c>
      <c r="L162" s="34">
        <v>7</v>
      </c>
      <c r="M162" s="34">
        <v>8</v>
      </c>
      <c r="N162" s="34">
        <v>1</v>
      </c>
      <c r="O162" s="34">
        <v>3</v>
      </c>
      <c r="P162" s="34">
        <v>4</v>
      </c>
      <c r="Q162" s="34">
        <v>2</v>
      </c>
      <c r="R162" s="168">
        <v>4</v>
      </c>
      <c r="S162" s="58">
        <v>25.11764705882353</v>
      </c>
      <c r="T162" s="20"/>
    </row>
    <row r="163" spans="2:20" s="71" customFormat="1" ht="19.5" customHeight="1" thickBot="1">
      <c r="B163" s="26"/>
      <c r="C163" s="148">
        <v>802</v>
      </c>
      <c r="D163" s="72" t="s">
        <v>73</v>
      </c>
      <c r="E163" s="113" t="s">
        <v>8</v>
      </c>
      <c r="F163" s="72" t="s">
        <v>114</v>
      </c>
      <c r="G163" s="66">
        <v>26</v>
      </c>
      <c r="H163" s="66">
        <v>29</v>
      </c>
      <c r="I163" s="66">
        <v>55</v>
      </c>
      <c r="J163" s="165" t="s">
        <v>84</v>
      </c>
      <c r="K163" s="66">
        <v>7</v>
      </c>
      <c r="L163" s="66">
        <v>5</v>
      </c>
      <c r="M163" s="66">
        <v>8</v>
      </c>
      <c r="N163" s="66">
        <v>12</v>
      </c>
      <c r="O163" s="66">
        <v>5</v>
      </c>
      <c r="P163" s="66">
        <v>7</v>
      </c>
      <c r="Q163" s="66">
        <v>1</v>
      </c>
      <c r="R163" s="66">
        <v>10</v>
      </c>
      <c r="S163" s="76">
        <v>26.490909090909092</v>
      </c>
      <c r="T163" s="20"/>
    </row>
    <row r="164" spans="2:20" s="71" customFormat="1" ht="19.5" customHeight="1" thickBot="1">
      <c r="B164" s="26"/>
      <c r="C164" s="61">
        <v>820</v>
      </c>
      <c r="D164" s="62" t="s">
        <v>57</v>
      </c>
      <c r="E164" s="136" t="s">
        <v>18</v>
      </c>
      <c r="F164" s="64" t="s">
        <v>115</v>
      </c>
      <c r="G164" s="64">
        <v>14</v>
      </c>
      <c r="H164" s="64">
        <v>127</v>
      </c>
      <c r="I164" s="64">
        <v>141</v>
      </c>
      <c r="J164" s="77">
        <v>7</v>
      </c>
      <c r="K164" s="77">
        <v>25</v>
      </c>
      <c r="L164" s="77">
        <v>35</v>
      </c>
      <c r="M164" s="77">
        <v>26</v>
      </c>
      <c r="N164" s="77">
        <v>18</v>
      </c>
      <c r="O164" s="77">
        <v>5</v>
      </c>
      <c r="P164" s="77">
        <v>7</v>
      </c>
      <c r="Q164" s="77">
        <v>2</v>
      </c>
      <c r="R164" s="77">
        <v>16</v>
      </c>
      <c r="S164" s="78">
        <v>24.886524822695037</v>
      </c>
      <c r="T164" s="20"/>
    </row>
    <row r="165" spans="2:20" s="71" customFormat="1" ht="19.5" customHeight="1" thickBot="1">
      <c r="B165" s="26"/>
      <c r="C165" s="65">
        <v>820</v>
      </c>
      <c r="D165" s="72" t="s">
        <v>57</v>
      </c>
      <c r="E165" s="113" t="s">
        <v>22</v>
      </c>
      <c r="F165" s="66" t="s">
        <v>116</v>
      </c>
      <c r="G165" s="66">
        <v>3</v>
      </c>
      <c r="H165" s="66">
        <v>33</v>
      </c>
      <c r="I165" s="66">
        <v>36</v>
      </c>
      <c r="J165" s="66">
        <v>1</v>
      </c>
      <c r="K165" s="66">
        <v>13</v>
      </c>
      <c r="L165" s="66">
        <v>6</v>
      </c>
      <c r="M165" s="66">
        <v>7</v>
      </c>
      <c r="N165" s="66">
        <v>1</v>
      </c>
      <c r="O165" s="66">
        <v>2</v>
      </c>
      <c r="P165" s="165" t="s">
        <v>84</v>
      </c>
      <c r="Q165" s="66">
        <v>1</v>
      </c>
      <c r="R165" s="66">
        <v>5</v>
      </c>
      <c r="S165" s="76">
        <v>24.166666666666668</v>
      </c>
      <c r="T165" s="20"/>
    </row>
    <row r="166" spans="2:20" s="71" customFormat="1" ht="19.5" customHeight="1" thickBot="1">
      <c r="B166" s="26"/>
      <c r="C166" s="61">
        <v>820</v>
      </c>
      <c r="D166" s="64" t="s">
        <v>57</v>
      </c>
      <c r="E166" s="61" t="s">
        <v>14</v>
      </c>
      <c r="F166" s="64" t="s">
        <v>117</v>
      </c>
      <c r="G166" s="64">
        <v>38</v>
      </c>
      <c r="H166" s="64">
        <v>43</v>
      </c>
      <c r="I166" s="64">
        <v>81</v>
      </c>
      <c r="J166" s="64">
        <v>4</v>
      </c>
      <c r="K166" s="64">
        <v>16</v>
      </c>
      <c r="L166" s="64">
        <v>9</v>
      </c>
      <c r="M166" s="64">
        <v>13</v>
      </c>
      <c r="N166" s="64">
        <v>13</v>
      </c>
      <c r="O166" s="64">
        <v>4</v>
      </c>
      <c r="P166" s="64">
        <v>6</v>
      </c>
      <c r="Q166" s="64">
        <v>5</v>
      </c>
      <c r="R166" s="64">
        <v>11</v>
      </c>
      <c r="S166" s="78">
        <v>25.765432098765434</v>
      </c>
      <c r="T166" s="20"/>
    </row>
    <row r="167" spans="2:20" s="71" customFormat="1" ht="19.5" customHeight="1" thickBot="1">
      <c r="B167" s="26"/>
      <c r="C167" s="65">
        <v>820</v>
      </c>
      <c r="D167" s="66" t="s">
        <v>57</v>
      </c>
      <c r="E167" s="65" t="s">
        <v>25</v>
      </c>
      <c r="F167" s="66" t="s">
        <v>118</v>
      </c>
      <c r="G167" s="66">
        <v>10</v>
      </c>
      <c r="H167" s="66">
        <v>61</v>
      </c>
      <c r="I167" s="66">
        <v>71</v>
      </c>
      <c r="J167" s="66">
        <v>4</v>
      </c>
      <c r="K167" s="66">
        <v>14</v>
      </c>
      <c r="L167" s="66">
        <v>8</v>
      </c>
      <c r="M167" s="66">
        <v>11</v>
      </c>
      <c r="N167" s="66">
        <v>7</v>
      </c>
      <c r="O167" s="66">
        <v>6</v>
      </c>
      <c r="P167" s="66">
        <v>7</v>
      </c>
      <c r="Q167" s="66">
        <v>2</v>
      </c>
      <c r="R167" s="66">
        <v>12</v>
      </c>
      <c r="S167" s="76">
        <v>25.91549295774648</v>
      </c>
      <c r="T167" s="20"/>
    </row>
    <row r="168" spans="2:20" s="71" customFormat="1" ht="19.5" customHeight="1" thickBot="1">
      <c r="B168" s="26"/>
      <c r="C168" s="61">
        <v>830</v>
      </c>
      <c r="D168" s="62" t="s">
        <v>135</v>
      </c>
      <c r="E168" s="61" t="s">
        <v>18</v>
      </c>
      <c r="F168" s="64" t="s">
        <v>119</v>
      </c>
      <c r="G168" s="64">
        <v>35</v>
      </c>
      <c r="H168" s="64">
        <v>15</v>
      </c>
      <c r="I168" s="64">
        <v>50</v>
      </c>
      <c r="J168" s="64">
        <v>1</v>
      </c>
      <c r="K168" s="64">
        <v>11</v>
      </c>
      <c r="L168" s="64">
        <v>13</v>
      </c>
      <c r="M168" s="64">
        <v>7</v>
      </c>
      <c r="N168" s="64">
        <v>2</v>
      </c>
      <c r="O168" s="64">
        <v>8</v>
      </c>
      <c r="P168" s="64">
        <v>2</v>
      </c>
      <c r="Q168" s="64">
        <v>1</v>
      </c>
      <c r="R168" s="64">
        <v>5</v>
      </c>
      <c r="S168" s="78">
        <v>24.48</v>
      </c>
      <c r="T168" s="20"/>
    </row>
    <row r="169" spans="2:20" s="71" customFormat="1" ht="19.5" customHeight="1" thickBot="1">
      <c r="B169" s="26"/>
      <c r="C169" s="148">
        <v>830</v>
      </c>
      <c r="D169" s="72" t="s">
        <v>135</v>
      </c>
      <c r="E169" s="65" t="s">
        <v>22</v>
      </c>
      <c r="F169" s="66" t="s">
        <v>120</v>
      </c>
      <c r="G169" s="66">
        <v>32</v>
      </c>
      <c r="H169" s="66">
        <v>16</v>
      </c>
      <c r="I169" s="66">
        <v>48</v>
      </c>
      <c r="J169" s="165" t="s">
        <v>84</v>
      </c>
      <c r="K169" s="66">
        <v>5</v>
      </c>
      <c r="L169" s="66">
        <v>15</v>
      </c>
      <c r="M169" s="66">
        <v>8</v>
      </c>
      <c r="N169" s="66">
        <v>9</v>
      </c>
      <c r="O169" s="66">
        <v>3</v>
      </c>
      <c r="P169" s="66">
        <v>2</v>
      </c>
      <c r="Q169" s="66">
        <v>5</v>
      </c>
      <c r="R169" s="66">
        <v>1</v>
      </c>
      <c r="S169" s="76">
        <v>24.458333333333332</v>
      </c>
      <c r="T169" s="20"/>
    </row>
    <row r="170" spans="2:20" s="71" customFormat="1" ht="19.5" customHeight="1" thickBot="1">
      <c r="B170" s="26"/>
      <c r="C170" s="149">
        <v>830</v>
      </c>
      <c r="D170" s="62" t="s">
        <v>135</v>
      </c>
      <c r="E170" s="61" t="s">
        <v>14</v>
      </c>
      <c r="F170" s="64" t="s">
        <v>121</v>
      </c>
      <c r="G170" s="64">
        <v>13</v>
      </c>
      <c r="H170" s="64">
        <v>9</v>
      </c>
      <c r="I170" s="64">
        <v>22</v>
      </c>
      <c r="J170" s="166" t="s">
        <v>84</v>
      </c>
      <c r="K170" s="64">
        <v>1</v>
      </c>
      <c r="L170" s="64">
        <v>2</v>
      </c>
      <c r="M170" s="64">
        <v>5</v>
      </c>
      <c r="N170" s="64">
        <v>2</v>
      </c>
      <c r="O170" s="64">
        <v>1</v>
      </c>
      <c r="P170" s="64">
        <v>5</v>
      </c>
      <c r="Q170" s="168">
        <v>1</v>
      </c>
      <c r="R170" s="64">
        <v>5</v>
      </c>
      <c r="S170" s="78">
        <v>26.454545454545453</v>
      </c>
      <c r="T170" s="20"/>
    </row>
    <row r="171" spans="2:20" s="71" customFormat="1" ht="19.5" customHeight="1" thickBot="1">
      <c r="B171" s="26"/>
      <c r="C171" s="148">
        <v>840</v>
      </c>
      <c r="D171" s="66" t="s">
        <v>58</v>
      </c>
      <c r="E171" s="65" t="s">
        <v>14</v>
      </c>
      <c r="F171" s="66" t="s">
        <v>122</v>
      </c>
      <c r="G171" s="108">
        <v>3</v>
      </c>
      <c r="H171" s="66">
        <v>40</v>
      </c>
      <c r="I171" s="66">
        <v>43</v>
      </c>
      <c r="J171" s="66">
        <v>2</v>
      </c>
      <c r="K171" s="66">
        <v>8</v>
      </c>
      <c r="L171" s="66">
        <v>5</v>
      </c>
      <c r="M171" s="66">
        <v>5</v>
      </c>
      <c r="N171" s="66">
        <v>7</v>
      </c>
      <c r="O171" s="66">
        <v>2</v>
      </c>
      <c r="P171" s="66">
        <v>2</v>
      </c>
      <c r="Q171" s="169">
        <v>5</v>
      </c>
      <c r="R171" s="66">
        <v>7</v>
      </c>
      <c r="S171" s="76">
        <v>25.511627906976745</v>
      </c>
      <c r="T171" s="20"/>
    </row>
    <row r="172" spans="2:20" s="71" customFormat="1" ht="19.5" customHeight="1" thickBot="1">
      <c r="B172" s="26"/>
      <c r="C172" s="149">
        <v>840</v>
      </c>
      <c r="D172" s="64" t="s">
        <v>58</v>
      </c>
      <c r="E172" s="61" t="s">
        <v>25</v>
      </c>
      <c r="F172" s="64" t="s">
        <v>95</v>
      </c>
      <c r="G172" s="64">
        <v>4</v>
      </c>
      <c r="H172" s="64">
        <v>31</v>
      </c>
      <c r="I172" s="64">
        <v>35</v>
      </c>
      <c r="J172" s="166" t="s">
        <v>84</v>
      </c>
      <c r="K172" s="64">
        <v>4</v>
      </c>
      <c r="L172" s="64">
        <v>3</v>
      </c>
      <c r="M172" s="64">
        <v>6</v>
      </c>
      <c r="N172" s="64">
        <v>8</v>
      </c>
      <c r="O172" s="64">
        <v>5</v>
      </c>
      <c r="P172" s="64">
        <v>6</v>
      </c>
      <c r="Q172" s="64">
        <v>1</v>
      </c>
      <c r="R172" s="64">
        <v>2</v>
      </c>
      <c r="S172" s="78">
        <v>25.2</v>
      </c>
      <c r="T172" s="20"/>
    </row>
    <row r="173" spans="2:20" s="71" customFormat="1" ht="19.5" customHeight="1" thickBot="1">
      <c r="B173" s="26"/>
      <c r="C173" s="148">
        <v>840</v>
      </c>
      <c r="D173" s="66" t="s">
        <v>58</v>
      </c>
      <c r="E173" s="65" t="s">
        <v>28</v>
      </c>
      <c r="F173" s="66" t="s">
        <v>118</v>
      </c>
      <c r="G173" s="66">
        <v>3</v>
      </c>
      <c r="H173" s="66">
        <v>21</v>
      </c>
      <c r="I173" s="66">
        <v>24</v>
      </c>
      <c r="J173" s="165" t="s">
        <v>84</v>
      </c>
      <c r="K173" s="165" t="s">
        <v>84</v>
      </c>
      <c r="L173" s="66">
        <v>4</v>
      </c>
      <c r="M173" s="66">
        <v>5</v>
      </c>
      <c r="N173" s="66">
        <v>3</v>
      </c>
      <c r="O173" s="66">
        <v>4</v>
      </c>
      <c r="P173" s="165" t="s">
        <v>84</v>
      </c>
      <c r="Q173" s="66">
        <v>3</v>
      </c>
      <c r="R173" s="66">
        <v>5</v>
      </c>
      <c r="S173" s="76">
        <v>26.833333333333332</v>
      </c>
      <c r="T173" s="20"/>
    </row>
    <row r="174" spans="2:20" s="71" customFormat="1" ht="19.5" customHeight="1" thickBot="1">
      <c r="B174" s="26"/>
      <c r="C174" s="149">
        <v>860</v>
      </c>
      <c r="D174" s="64" t="s">
        <v>59</v>
      </c>
      <c r="E174" s="61" t="s">
        <v>18</v>
      </c>
      <c r="F174" s="64" t="s">
        <v>117</v>
      </c>
      <c r="G174" s="64">
        <v>8</v>
      </c>
      <c r="H174" s="64">
        <v>7</v>
      </c>
      <c r="I174" s="64">
        <v>15</v>
      </c>
      <c r="J174" s="64">
        <v>3</v>
      </c>
      <c r="K174" s="64">
        <v>1</v>
      </c>
      <c r="L174" s="64">
        <v>2</v>
      </c>
      <c r="M174" s="64">
        <v>1</v>
      </c>
      <c r="N174" s="64">
        <v>2</v>
      </c>
      <c r="O174" s="64">
        <v>2</v>
      </c>
      <c r="P174" s="166" t="s">
        <v>84</v>
      </c>
      <c r="Q174" s="166" t="s">
        <v>84</v>
      </c>
      <c r="R174" s="64">
        <v>4</v>
      </c>
      <c r="S174" s="78">
        <v>25.466666666666665</v>
      </c>
      <c r="T174" s="20"/>
    </row>
    <row r="175" spans="2:20" s="71" customFormat="1" ht="19.5" customHeight="1" thickBot="1">
      <c r="B175" s="26"/>
      <c r="C175" s="148">
        <v>870</v>
      </c>
      <c r="D175" s="66" t="s">
        <v>60</v>
      </c>
      <c r="E175" s="65" t="s">
        <v>18</v>
      </c>
      <c r="F175" s="66" t="s">
        <v>123</v>
      </c>
      <c r="G175" s="66">
        <v>3</v>
      </c>
      <c r="H175" s="66">
        <v>4</v>
      </c>
      <c r="I175" s="66">
        <v>7</v>
      </c>
      <c r="J175" s="165" t="s">
        <v>84</v>
      </c>
      <c r="K175" s="165" t="s">
        <v>84</v>
      </c>
      <c r="L175" s="165" t="s">
        <v>84</v>
      </c>
      <c r="M175" s="66">
        <v>1</v>
      </c>
      <c r="N175" s="165" t="s">
        <v>84</v>
      </c>
      <c r="O175" s="66">
        <v>2</v>
      </c>
      <c r="P175" s="165" t="s">
        <v>84</v>
      </c>
      <c r="Q175" s="66">
        <v>1</v>
      </c>
      <c r="R175" s="169">
        <v>3</v>
      </c>
      <c r="S175" s="76">
        <v>27.571428571428573</v>
      </c>
      <c r="T175" s="20"/>
    </row>
    <row r="176" spans="2:20" ht="19.5" customHeight="1" thickBot="1">
      <c r="B176" s="26"/>
      <c r="C176" s="173" t="s">
        <v>129</v>
      </c>
      <c r="D176" s="174"/>
      <c r="E176" s="174"/>
      <c r="F176" s="175"/>
      <c r="G176" s="37">
        <f>SUM(G161:G175)</f>
        <v>242</v>
      </c>
      <c r="H176" s="37">
        <f>SUM(H161:H175)</f>
        <v>487</v>
      </c>
      <c r="I176" s="37">
        <f>SUM(I161:I175)</f>
        <v>729</v>
      </c>
      <c r="J176" s="36">
        <f aca="true" t="shared" si="8" ref="J176:R176">SUM(J161:J175)</f>
        <v>29</v>
      </c>
      <c r="K176" s="36">
        <f>SUM(K161:K175)</f>
        <v>116</v>
      </c>
      <c r="L176" s="36">
        <f t="shared" si="8"/>
        <v>129</v>
      </c>
      <c r="M176" s="36">
        <f t="shared" si="8"/>
        <v>118</v>
      </c>
      <c r="N176" s="36">
        <f t="shared" si="8"/>
        <v>90</v>
      </c>
      <c r="O176" s="36">
        <f t="shared" si="8"/>
        <v>60</v>
      </c>
      <c r="P176" s="36">
        <f t="shared" si="8"/>
        <v>51</v>
      </c>
      <c r="Q176" s="36">
        <f t="shared" si="8"/>
        <v>33</v>
      </c>
      <c r="R176" s="36">
        <f t="shared" si="8"/>
        <v>103</v>
      </c>
      <c r="S176" s="50">
        <v>25.38</v>
      </c>
      <c r="T176" s="20"/>
    </row>
    <row r="177" spans="2:20" ht="19.5" customHeight="1" thickBot="1">
      <c r="B177" s="26"/>
      <c r="C177" s="178" t="s">
        <v>130</v>
      </c>
      <c r="D177" s="179"/>
      <c r="E177" s="179"/>
      <c r="F177" s="180"/>
      <c r="G177" s="122">
        <f>G176/$I$176</f>
        <v>0.3319615912208505</v>
      </c>
      <c r="H177" s="122">
        <f aca="true" t="shared" si="9" ref="H177:R177">H176/$I$176</f>
        <v>0.6680384087791496</v>
      </c>
      <c r="I177" s="122">
        <v>1</v>
      </c>
      <c r="J177" s="122">
        <f t="shared" si="9"/>
        <v>0.039780521262002745</v>
      </c>
      <c r="K177" s="122">
        <f t="shared" si="9"/>
        <v>0.15912208504801098</v>
      </c>
      <c r="L177" s="122">
        <f t="shared" si="9"/>
        <v>0.17695473251028807</v>
      </c>
      <c r="M177" s="122">
        <f t="shared" si="9"/>
        <v>0.16186556927297668</v>
      </c>
      <c r="N177" s="122">
        <f t="shared" si="9"/>
        <v>0.12345679012345678</v>
      </c>
      <c r="O177" s="122">
        <f t="shared" si="9"/>
        <v>0.0823045267489712</v>
      </c>
      <c r="P177" s="122">
        <f t="shared" si="9"/>
        <v>0.06995884773662552</v>
      </c>
      <c r="Q177" s="122">
        <f t="shared" si="9"/>
        <v>0.04526748971193416</v>
      </c>
      <c r="R177" s="122">
        <f t="shared" si="9"/>
        <v>0.1412894375857339</v>
      </c>
      <c r="S177" s="171"/>
      <c r="T177" s="20"/>
    </row>
    <row r="178" spans="2:20" ht="19.5" customHeight="1" thickBot="1">
      <c r="B178" s="26"/>
      <c r="C178" s="173" t="s">
        <v>61</v>
      </c>
      <c r="D178" s="174"/>
      <c r="E178" s="174"/>
      <c r="F178" s="175"/>
      <c r="G178" s="37">
        <f>SUM(G176,G91)</f>
        <v>1286</v>
      </c>
      <c r="H178" s="37">
        <f aca="true" t="shared" si="10" ref="H178:R178">SUM(H176,H91)</f>
        <v>3282</v>
      </c>
      <c r="I178" s="37">
        <f t="shared" si="10"/>
        <v>4568</v>
      </c>
      <c r="J178" s="37">
        <f t="shared" si="10"/>
        <v>118</v>
      </c>
      <c r="K178" s="37">
        <f t="shared" si="10"/>
        <v>308</v>
      </c>
      <c r="L178" s="37">
        <f t="shared" si="10"/>
        <v>446</v>
      </c>
      <c r="M178" s="37">
        <f t="shared" si="10"/>
        <v>682</v>
      </c>
      <c r="N178" s="37">
        <f t="shared" si="10"/>
        <v>734</v>
      </c>
      <c r="O178" s="37">
        <f t="shared" si="10"/>
        <v>621</v>
      </c>
      <c r="P178" s="37">
        <f t="shared" si="10"/>
        <v>436</v>
      </c>
      <c r="Q178" s="37">
        <f t="shared" si="10"/>
        <v>307</v>
      </c>
      <c r="R178" s="37">
        <f t="shared" si="10"/>
        <v>916</v>
      </c>
      <c r="S178" s="50">
        <v>26.39</v>
      </c>
      <c r="T178" s="20"/>
    </row>
    <row r="179" spans="2:20" ht="19.5" customHeight="1" thickBot="1">
      <c r="B179" s="26"/>
      <c r="C179" s="178" t="s">
        <v>152</v>
      </c>
      <c r="D179" s="179"/>
      <c r="E179" s="179"/>
      <c r="F179" s="180"/>
      <c r="G179" s="122">
        <f>G178/$I$178</f>
        <v>0.28152364273204905</v>
      </c>
      <c r="H179" s="122">
        <f aca="true" t="shared" si="11" ref="H179:R179">H178/$I$178</f>
        <v>0.718476357267951</v>
      </c>
      <c r="I179" s="122">
        <v>1</v>
      </c>
      <c r="J179" s="122">
        <f t="shared" si="11"/>
        <v>0.02583187390542907</v>
      </c>
      <c r="K179" s="122">
        <f t="shared" si="11"/>
        <v>0.06742556917688267</v>
      </c>
      <c r="L179" s="122">
        <f t="shared" si="11"/>
        <v>0.09763572679509633</v>
      </c>
      <c r="M179" s="122">
        <f t="shared" si="11"/>
        <v>0.14929947460595447</v>
      </c>
      <c r="N179" s="122">
        <f t="shared" si="11"/>
        <v>0.1606830122591944</v>
      </c>
      <c r="O179" s="122">
        <f t="shared" si="11"/>
        <v>0.13594570928196148</v>
      </c>
      <c r="P179" s="122">
        <f t="shared" si="11"/>
        <v>0.09544658493870403</v>
      </c>
      <c r="Q179" s="122">
        <f t="shared" si="11"/>
        <v>0.06720665499124344</v>
      </c>
      <c r="R179" s="122">
        <f t="shared" si="11"/>
        <v>0.20052539404553416</v>
      </c>
      <c r="S179" s="171"/>
      <c r="T179" s="20"/>
    </row>
    <row r="180" spans="2:20" ht="3.75" customHeight="1">
      <c r="B180" s="29"/>
      <c r="C180" s="23"/>
      <c r="D180" s="22"/>
      <c r="E180" s="22"/>
      <c r="F180" s="21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5"/>
      <c r="T180" s="28"/>
    </row>
    <row r="182" ht="13.5" thickBot="1"/>
    <row r="183" spans="2:20" s="86" customFormat="1" ht="13.5" thickBot="1">
      <c r="B183" s="185" t="s">
        <v>136</v>
      </c>
      <c r="C183" s="186"/>
      <c r="D183" s="186"/>
      <c r="E183" s="186"/>
      <c r="F183" s="186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</row>
    <row r="184" spans="2:20" s="86" customFormat="1" ht="13.5" thickBot="1">
      <c r="B184" s="185" t="s">
        <v>52</v>
      </c>
      <c r="C184" s="186"/>
      <c r="D184" s="186"/>
      <c r="E184" s="186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</row>
    <row r="185" spans="2:20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2:20" ht="12.75">
      <c r="B186" s="13"/>
      <c r="C186" s="75"/>
      <c r="D186" s="75"/>
      <c r="E186" s="75"/>
      <c r="F186" s="7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2:20" ht="12.75">
      <c r="B187" s="13"/>
      <c r="C187" s="13"/>
      <c r="D187" s="13"/>
      <c r="E187" s="13"/>
      <c r="F187" s="13"/>
      <c r="G187" s="13"/>
      <c r="H187" s="13"/>
      <c r="I187" s="13"/>
      <c r="J187" s="75"/>
      <c r="K187" s="75"/>
      <c r="L187" s="75"/>
      <c r="M187" s="75"/>
      <c r="N187" s="75"/>
      <c r="O187" s="13"/>
      <c r="P187" s="13"/>
      <c r="Q187" s="13"/>
      <c r="R187" s="13"/>
      <c r="S187" s="13"/>
      <c r="T187" s="13"/>
    </row>
    <row r="188" spans="2:20" ht="12.75">
      <c r="B188" s="13"/>
      <c r="C188" s="13" t="s">
        <v>62</v>
      </c>
      <c r="D188" s="13"/>
      <c r="E188" s="13"/>
      <c r="F188" s="13"/>
      <c r="G188" s="13"/>
      <c r="H188" s="13"/>
      <c r="I188" s="13"/>
      <c r="J188" s="75"/>
      <c r="K188" s="75"/>
      <c r="L188" s="75"/>
      <c r="M188" s="75"/>
      <c r="N188" s="75"/>
      <c r="O188" s="13"/>
      <c r="P188" s="13"/>
      <c r="Q188" s="13"/>
      <c r="R188" s="13"/>
      <c r="S188" s="13"/>
      <c r="T188" s="13"/>
    </row>
    <row r="189" spans="2:20" ht="12.75">
      <c r="B189" s="13"/>
      <c r="C189" s="13"/>
      <c r="D189" s="13"/>
      <c r="E189" s="13"/>
      <c r="F189" s="13"/>
      <c r="G189" s="13"/>
      <c r="H189" s="13"/>
      <c r="I189" s="13"/>
      <c r="J189" s="75" t="s">
        <v>43</v>
      </c>
      <c r="K189" s="75" t="s">
        <v>65</v>
      </c>
      <c r="L189" s="75"/>
      <c r="M189" s="75"/>
      <c r="N189" s="75"/>
      <c r="O189" s="13"/>
      <c r="P189" s="13"/>
      <c r="Q189" s="13"/>
      <c r="R189" s="13"/>
      <c r="S189" s="13"/>
      <c r="T189" s="13"/>
    </row>
    <row r="190" spans="2:20" ht="12.75">
      <c r="B190" s="13"/>
      <c r="C190" s="13" t="s">
        <v>42</v>
      </c>
      <c r="D190" s="13"/>
      <c r="E190" s="13"/>
      <c r="F190" s="13"/>
      <c r="G190" s="13"/>
      <c r="H190" s="13"/>
      <c r="I190" s="13"/>
      <c r="J190" s="75" t="s">
        <v>63</v>
      </c>
      <c r="K190" s="75"/>
      <c r="L190" s="75">
        <f>+I161+I163</f>
        <v>122</v>
      </c>
      <c r="M190" s="75"/>
      <c r="N190" s="75"/>
      <c r="O190" s="13"/>
      <c r="P190" s="13"/>
      <c r="Q190" s="13"/>
      <c r="R190" s="13"/>
      <c r="S190" s="13"/>
      <c r="T190" s="13"/>
    </row>
    <row r="191" spans="2:20" ht="12.75">
      <c r="B191" s="13"/>
      <c r="C191" s="13">
        <v>801</v>
      </c>
      <c r="D191" s="13" t="s">
        <v>56</v>
      </c>
      <c r="E191" s="13">
        <f>I161+I162</f>
        <v>101</v>
      </c>
      <c r="F191" s="13"/>
      <c r="G191" s="13"/>
      <c r="H191" s="13"/>
      <c r="I191" s="13"/>
      <c r="J191" s="75" t="s">
        <v>64</v>
      </c>
      <c r="K191" s="75"/>
      <c r="L191" s="75">
        <f>+I168+I169+I170</f>
        <v>120</v>
      </c>
      <c r="M191" s="75"/>
      <c r="N191" s="75"/>
      <c r="O191" s="13"/>
      <c r="P191" s="13"/>
      <c r="Q191" s="13"/>
      <c r="R191" s="13"/>
      <c r="S191" s="13"/>
      <c r="T191" s="13"/>
    </row>
    <row r="192" spans="2:20" ht="12.75">
      <c r="B192" s="13"/>
      <c r="C192" s="13">
        <v>802</v>
      </c>
      <c r="D192" s="13" t="s">
        <v>73</v>
      </c>
      <c r="E192" s="13">
        <f>I163</f>
        <v>55</v>
      </c>
      <c r="F192" s="13"/>
      <c r="G192" s="13"/>
      <c r="H192" s="13"/>
      <c r="I192" s="13"/>
      <c r="J192" s="75" t="s">
        <v>48</v>
      </c>
      <c r="K192" s="75"/>
      <c r="L192" s="75">
        <f>+I164+I165+I167+I173+I175</f>
        <v>279</v>
      </c>
      <c r="M192" s="75"/>
      <c r="N192" s="75"/>
      <c r="O192" s="13"/>
      <c r="P192" s="13"/>
      <c r="Q192" s="13"/>
      <c r="R192" s="13"/>
      <c r="S192" s="13"/>
      <c r="T192" s="13"/>
    </row>
    <row r="193" spans="2:20" ht="12.75">
      <c r="B193" s="13"/>
      <c r="C193" s="13">
        <v>820</v>
      </c>
      <c r="D193" s="13" t="s">
        <v>57</v>
      </c>
      <c r="E193" s="13">
        <f>I164+I165+I166+I167</f>
        <v>329</v>
      </c>
      <c r="F193" s="13"/>
      <c r="G193" s="13"/>
      <c r="H193" s="13"/>
      <c r="I193" s="13"/>
      <c r="J193" s="75" t="s">
        <v>49</v>
      </c>
      <c r="K193" s="75"/>
      <c r="L193" s="75">
        <f>+I166+I174</f>
        <v>96</v>
      </c>
      <c r="M193" s="75"/>
      <c r="N193" s="75"/>
      <c r="O193" s="13"/>
      <c r="P193" s="13"/>
      <c r="Q193" s="13"/>
      <c r="R193" s="13"/>
      <c r="S193" s="13"/>
      <c r="T193" s="13"/>
    </row>
    <row r="194" spans="2:20" ht="12.75">
      <c r="B194" s="13"/>
      <c r="C194" s="13">
        <v>830</v>
      </c>
      <c r="D194" s="13" t="s">
        <v>74</v>
      </c>
      <c r="E194" s="13">
        <f>I168+I169+I170</f>
        <v>120</v>
      </c>
      <c r="F194" s="13"/>
      <c r="G194" s="13"/>
      <c r="H194" s="13"/>
      <c r="I194" s="13"/>
      <c r="J194" s="75" t="s">
        <v>50</v>
      </c>
      <c r="K194" s="75"/>
      <c r="L194" s="75">
        <f>+I162+I171++I172</f>
        <v>112</v>
      </c>
      <c r="M194" s="75"/>
      <c r="N194" s="75"/>
      <c r="O194" s="13"/>
      <c r="P194" s="13"/>
      <c r="Q194" s="13"/>
      <c r="R194" s="13"/>
      <c r="S194" s="13"/>
      <c r="T194" s="13"/>
    </row>
    <row r="195" spans="2:20" ht="12.75">
      <c r="B195" s="13"/>
      <c r="C195" s="13">
        <v>840</v>
      </c>
      <c r="D195" s="13" t="s">
        <v>58</v>
      </c>
      <c r="E195" s="13">
        <f>I171+I172+I173</f>
        <v>102</v>
      </c>
      <c r="F195" s="13"/>
      <c r="G195" s="13"/>
      <c r="H195" s="13"/>
      <c r="I195" s="13"/>
      <c r="J195" s="75" t="s">
        <v>51</v>
      </c>
      <c r="K195" s="75"/>
      <c r="L195" s="75">
        <f>SUM(L190:L194)</f>
        <v>729</v>
      </c>
      <c r="M195" s="75"/>
      <c r="N195" s="75"/>
      <c r="O195" s="13"/>
      <c r="P195" s="13"/>
      <c r="Q195" s="13"/>
      <c r="R195" s="13"/>
      <c r="S195" s="13"/>
      <c r="T195" s="13"/>
    </row>
    <row r="196" spans="2:20" ht="12.75">
      <c r="B196" s="13"/>
      <c r="C196" s="13">
        <v>860</v>
      </c>
      <c r="D196" s="13" t="s">
        <v>59</v>
      </c>
      <c r="E196" s="13">
        <f>I174</f>
        <v>15</v>
      </c>
      <c r="F196" s="13"/>
      <c r="G196" s="13"/>
      <c r="H196" s="13"/>
      <c r="I196" s="13"/>
      <c r="J196" s="75"/>
      <c r="K196" s="75"/>
      <c r="L196" s="75"/>
      <c r="M196" s="75"/>
      <c r="N196" s="75"/>
      <c r="O196" s="13"/>
      <c r="P196" s="13"/>
      <c r="Q196" s="13"/>
      <c r="R196" s="13"/>
      <c r="S196" s="13"/>
      <c r="T196" s="13"/>
    </row>
    <row r="197" spans="2:20" ht="12.75">
      <c r="B197" s="13"/>
      <c r="C197" s="13">
        <v>870</v>
      </c>
      <c r="D197" s="13" t="s">
        <v>60</v>
      </c>
      <c r="E197" s="13">
        <f>I175</f>
        <v>7</v>
      </c>
      <c r="F197" s="13"/>
      <c r="G197" s="13"/>
      <c r="H197" s="13"/>
      <c r="I197" s="13"/>
      <c r="J197" s="75"/>
      <c r="K197" s="75"/>
      <c r="L197" s="75"/>
      <c r="M197" s="75"/>
      <c r="N197" s="75"/>
      <c r="O197" s="13"/>
      <c r="P197" s="13"/>
      <c r="Q197" s="13"/>
      <c r="R197" s="13"/>
      <c r="S197" s="13"/>
      <c r="T197" s="13"/>
    </row>
    <row r="198" spans="2:20" ht="12.75">
      <c r="B198" s="13"/>
      <c r="C198" s="13" t="s">
        <v>51</v>
      </c>
      <c r="D198" s="13"/>
      <c r="E198" s="13">
        <f>SUM(E191:E197)</f>
        <v>729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2:20" ht="12.7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ht="12.75" customHeight="1">
      <c r="B200" s="13"/>
      <c r="C200" s="75"/>
      <c r="D200" s="75"/>
      <c r="E200" s="75"/>
      <c r="F200" s="7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2:20" ht="12.7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2:20" ht="12.7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ht="12.75">
      <c r="T203" s="13"/>
    </row>
    <row r="204" ht="12.75">
      <c r="T204" s="13"/>
    </row>
    <row r="205" ht="12.75">
      <c r="T205" s="13"/>
    </row>
    <row r="206" ht="12.75">
      <c r="T206" s="13"/>
    </row>
    <row r="207" ht="12.75">
      <c r="T207" s="13"/>
    </row>
    <row r="208" spans="2:20" ht="12.75">
      <c r="B208" s="13" t="s">
        <v>61</v>
      </c>
      <c r="C208" s="13">
        <v>5117</v>
      </c>
      <c r="D208" s="13">
        <v>6010</v>
      </c>
      <c r="E208" s="13"/>
      <c r="F208" s="13">
        <v>5711</v>
      </c>
      <c r="G208" s="13">
        <v>5731</v>
      </c>
      <c r="H208" s="13">
        <v>4548</v>
      </c>
      <c r="I208" s="13">
        <f>SUM(L217:L218)</f>
        <v>4317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ht="4.5" customHeight="1" thickBot="1"/>
    <row r="210" spans="2:20" s="60" customFormat="1" ht="12.75" customHeight="1" thickBot="1">
      <c r="B210" s="176" t="s">
        <v>158</v>
      </c>
      <c r="C210" s="177"/>
      <c r="D210" s="177"/>
      <c r="E210" s="177"/>
      <c r="F210" s="177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ht="13.5" thickBot="1"/>
    <row r="212" spans="4:5" ht="13.5" thickBot="1">
      <c r="D212" s="38"/>
      <c r="E212" s="38"/>
    </row>
    <row r="213" spans="2:20" s="40" customFormat="1" ht="13.5" thickBot="1">
      <c r="B213" s="39" t="s">
        <v>137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4:20" ht="12.75">
      <c r="D214" s="140"/>
      <c r="E214" s="140" t="s">
        <v>66</v>
      </c>
      <c r="F214" s="140" t="s">
        <v>67</v>
      </c>
      <c r="G214" s="140"/>
      <c r="H214" s="140" t="s">
        <v>68</v>
      </c>
      <c r="I214" s="140" t="s">
        <v>69</v>
      </c>
      <c r="J214" s="140" t="s">
        <v>70</v>
      </c>
      <c r="K214" s="140" t="s">
        <v>72</v>
      </c>
      <c r="L214" s="140" t="s">
        <v>125</v>
      </c>
      <c r="M214" s="140" t="s">
        <v>160</v>
      </c>
      <c r="N214" s="140"/>
      <c r="O214" s="167"/>
      <c r="P214" s="167"/>
      <c r="Q214" s="167"/>
      <c r="R214" s="13"/>
      <c r="S214" s="13"/>
      <c r="T214" s="13"/>
    </row>
    <row r="215" spans="4:20" ht="12.75">
      <c r="D215" s="140" t="s">
        <v>138</v>
      </c>
      <c r="E215" s="140">
        <v>2036</v>
      </c>
      <c r="F215" s="140">
        <v>2311</v>
      </c>
      <c r="G215" s="140"/>
      <c r="H215" s="140">
        <v>2289</v>
      </c>
      <c r="I215" s="140">
        <v>2564</v>
      </c>
      <c r="J215" s="140">
        <v>1920</v>
      </c>
      <c r="K215" s="141">
        <v>1890</v>
      </c>
      <c r="L215" s="142">
        <v>2000</v>
      </c>
      <c r="M215" s="142">
        <v>2078</v>
      </c>
      <c r="N215" s="140"/>
      <c r="O215" s="167"/>
      <c r="P215" s="167"/>
      <c r="Q215" s="167"/>
      <c r="R215" s="13"/>
      <c r="S215" s="13"/>
      <c r="T215" s="13"/>
    </row>
    <row r="216" spans="4:20" ht="12.75">
      <c r="D216" s="140" t="s">
        <v>139</v>
      </c>
      <c r="E216" s="140">
        <v>1935</v>
      </c>
      <c r="F216" s="140">
        <v>2247</v>
      </c>
      <c r="G216" s="140"/>
      <c r="H216" s="140">
        <v>2383</v>
      </c>
      <c r="I216" s="140">
        <v>2059</v>
      </c>
      <c r="J216" s="140">
        <v>1592</v>
      </c>
      <c r="K216" s="141">
        <v>1748</v>
      </c>
      <c r="L216" s="142">
        <v>1484</v>
      </c>
      <c r="M216" s="142">
        <v>1761</v>
      </c>
      <c r="N216" s="140"/>
      <c r="O216" s="167"/>
      <c r="P216" s="167"/>
      <c r="Q216" s="167"/>
      <c r="R216" s="13"/>
      <c r="S216" s="13"/>
      <c r="T216" s="13"/>
    </row>
    <row r="217" spans="4:20" ht="12.75">
      <c r="D217" s="140" t="s">
        <v>140</v>
      </c>
      <c r="E217" s="140">
        <v>3971</v>
      </c>
      <c r="F217" s="140">
        <v>4558</v>
      </c>
      <c r="G217" s="140"/>
      <c r="H217" s="140">
        <v>4672</v>
      </c>
      <c r="I217" s="140">
        <v>4623</v>
      </c>
      <c r="J217" s="140">
        <v>3512</v>
      </c>
      <c r="K217" s="141">
        <f>SUM(K215:K216)</f>
        <v>3638</v>
      </c>
      <c r="L217" s="142">
        <v>3484</v>
      </c>
      <c r="M217" s="142">
        <v>3839</v>
      </c>
      <c r="N217" s="140"/>
      <c r="O217" s="167"/>
      <c r="P217" s="167"/>
      <c r="Q217" s="167"/>
      <c r="R217" s="13"/>
      <c r="S217" s="13"/>
      <c r="T217" s="13"/>
    </row>
    <row r="218" spans="4:20" ht="12.75">
      <c r="D218" s="140" t="s">
        <v>62</v>
      </c>
      <c r="E218" s="140">
        <v>1146</v>
      </c>
      <c r="F218" s="140">
        <v>1452</v>
      </c>
      <c r="G218" s="140"/>
      <c r="H218" s="140">
        <v>1039</v>
      </c>
      <c r="I218" s="140">
        <v>1108</v>
      </c>
      <c r="J218" s="140">
        <v>1036</v>
      </c>
      <c r="K218" s="141">
        <v>994</v>
      </c>
      <c r="L218" s="142">
        <v>833</v>
      </c>
      <c r="M218" s="142">
        <v>729</v>
      </c>
      <c r="N218" s="140"/>
      <c r="O218" s="167"/>
      <c r="P218" s="167"/>
      <c r="Q218" s="167"/>
      <c r="R218" s="13"/>
      <c r="S218" s="13"/>
      <c r="T218" s="13"/>
    </row>
    <row r="219" spans="4:14" ht="12.75">
      <c r="D219" s="143"/>
      <c r="E219" s="143"/>
      <c r="F219" s="144"/>
      <c r="G219" s="141"/>
      <c r="H219" s="141"/>
      <c r="I219" s="141"/>
      <c r="J219" s="141"/>
      <c r="K219" s="141"/>
      <c r="L219" s="141"/>
      <c r="M219" s="141"/>
      <c r="N219" s="141"/>
    </row>
    <row r="223" spans="3:15" ht="12.75">
      <c r="C223" s="137"/>
      <c r="D223" s="138"/>
      <c r="E223" s="138"/>
      <c r="F223" s="139"/>
      <c r="G223" s="137"/>
      <c r="H223" s="137"/>
      <c r="I223" s="137"/>
      <c r="J223" s="137"/>
      <c r="K223" s="137"/>
      <c r="L223" s="137"/>
      <c r="M223" s="137"/>
      <c r="N223" s="137"/>
      <c r="O223" s="137"/>
    </row>
    <row r="241" spans="3:4" ht="12.75">
      <c r="C241" s="199" t="s">
        <v>159</v>
      </c>
      <c r="D241" s="199"/>
    </row>
  </sheetData>
  <mergeCells count="47">
    <mergeCell ref="C27:S27"/>
    <mergeCell ref="C54:S54"/>
    <mergeCell ref="C156:S156"/>
    <mergeCell ref="C6:S6"/>
    <mergeCell ref="C4:S4"/>
    <mergeCell ref="C2:S2"/>
    <mergeCell ref="C1:S1"/>
    <mergeCell ref="C241:D241"/>
    <mergeCell ref="B97:F97"/>
    <mergeCell ref="E57:F58"/>
    <mergeCell ref="C89:F89"/>
    <mergeCell ref="C90:F90"/>
    <mergeCell ref="C91:F91"/>
    <mergeCell ref="C30:D31"/>
    <mergeCell ref="C49:F49"/>
    <mergeCell ref="S30:S31"/>
    <mergeCell ref="J30:R30"/>
    <mergeCell ref="G30:I30"/>
    <mergeCell ref="E30:F31"/>
    <mergeCell ref="J9:R9"/>
    <mergeCell ref="E9:F10"/>
    <mergeCell ref="G9:I9"/>
    <mergeCell ref="C22:F22"/>
    <mergeCell ref="S57:S58"/>
    <mergeCell ref="G57:I57"/>
    <mergeCell ref="C21:F21"/>
    <mergeCell ref="S9:S10"/>
    <mergeCell ref="C9:D10"/>
    <mergeCell ref="C50:F50"/>
    <mergeCell ref="C57:D58"/>
    <mergeCell ref="B98:F98"/>
    <mergeCell ref="J159:R159"/>
    <mergeCell ref="B125:F125"/>
    <mergeCell ref="B153:F153"/>
    <mergeCell ref="G159:I159"/>
    <mergeCell ref="C159:D160"/>
    <mergeCell ref="J57:R57"/>
    <mergeCell ref="C92:F92"/>
    <mergeCell ref="S159:S160"/>
    <mergeCell ref="C176:F176"/>
    <mergeCell ref="B210:F210"/>
    <mergeCell ref="C177:F177"/>
    <mergeCell ref="E159:F160"/>
    <mergeCell ref="B183:F183"/>
    <mergeCell ref="B184:E184"/>
    <mergeCell ref="C178:F178"/>
    <mergeCell ref="C179:F179"/>
  </mergeCells>
  <printOptions horizontalCentered="1"/>
  <pageMargins left="0.3937007874015748" right="0.3937007874015748" top="0.3937007874015748" bottom="0.3937007874015748" header="0" footer="0"/>
  <pageSetup fitToHeight="3" horizontalDpi="600" verticalDpi="600" orientation="portrait" paperSize="9" scale="48" r:id="rId2"/>
  <rowBreaks count="2" manualBreakCount="2">
    <brk id="93" min="1" max="19" man="1"/>
    <brk id="212" min="1" max="19" man="1"/>
  </rowBreaks>
  <colBreaks count="1" manualBreakCount="1">
    <brk id="20" max="238" man="1"/>
  </colBreaks>
  <ignoredErrors>
    <ignoredError sqref="E12:E20 E36:E44 E59:E76 E11 C12:C20 E161:E175 C34 C82:C88 E45:E48 C36:C44 E82:E88 C59:C76 E77:E81 E32:E35" numberStoredAsText="1"/>
    <ignoredError sqref="L21:R21 K49:S50 K89:Q89" formulaRange="1"/>
    <ignoredError sqref="J176" formula="1"/>
    <ignoredError sqref="K176:Q176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2007-07-24T07:04:10Z</cp:lastPrinted>
  <dcterms:created xsi:type="dcterms:W3CDTF">2004-05-13T09:55:00Z</dcterms:created>
  <dcterms:modified xsi:type="dcterms:W3CDTF">2007-08-24T08:35:16Z</dcterms:modified>
  <cp:category/>
  <cp:version/>
  <cp:contentType/>
  <cp:contentStatus/>
</cp:coreProperties>
</file>