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-15" yWindow="-15" windowWidth="19320" windowHeight="6210"/>
  </bookViews>
  <sheets>
    <sheet name="Proposta 1517" sheetId="4" r:id="rId1"/>
  </sheets>
  <externalReferences>
    <externalReference r:id="rId2"/>
    <externalReference r:id="rId3"/>
  </externalReferences>
  <definedNames>
    <definedName name="A_impresión_IM">'[1]143'!$A$83:$F$105</definedName>
    <definedName name="_xlnm.Extract">[2]TALLIDEN!#REF!</definedName>
  </definedNames>
  <calcPr calcId="145621"/>
</workbook>
</file>

<file path=xl/calcChain.xml><?xml version="1.0" encoding="utf-8"?>
<calcChain xmlns="http://schemas.openxmlformats.org/spreadsheetml/2006/main">
  <c r="G55" i="4" l="1"/>
  <c r="E122" i="4" l="1"/>
  <c r="E132" i="4"/>
  <c r="E134" i="4"/>
  <c r="E133" i="4"/>
  <c r="F133" i="4"/>
  <c r="F132" i="4"/>
  <c r="E130" i="4"/>
  <c r="F130" i="4" s="1"/>
  <c r="F134" i="4" l="1"/>
  <c r="E131" i="4"/>
  <c r="F131" i="4" s="1"/>
  <c r="E129" i="4"/>
  <c r="F129" i="4" s="1"/>
  <c r="E138" i="4"/>
  <c r="F138" i="4" s="1"/>
  <c r="E137" i="4"/>
  <c r="F137" i="4" s="1"/>
  <c r="F108" i="4"/>
  <c r="E108" i="4"/>
  <c r="E123" i="4" s="1"/>
  <c r="G99" i="4"/>
  <c r="G100" i="4"/>
  <c r="G101" i="4"/>
  <c r="G102" i="4"/>
  <c r="G103" i="4"/>
  <c r="G104" i="4"/>
  <c r="G106" i="4"/>
  <c r="G107" i="4"/>
  <c r="F122" i="4"/>
  <c r="G120" i="4"/>
  <c r="G119" i="4"/>
  <c r="G118" i="4"/>
  <c r="G117" i="4"/>
  <c r="G97" i="4"/>
  <c r="F123" i="4" l="1"/>
  <c r="G122" i="4"/>
  <c r="E146" i="4"/>
  <c r="F146" i="4" s="1"/>
  <c r="E145" i="4"/>
  <c r="F145" i="4" s="1"/>
  <c r="E144" i="4"/>
  <c r="E143" i="4"/>
  <c r="F143" i="4" s="1"/>
  <c r="E142" i="4"/>
  <c r="F142" i="4" s="1"/>
  <c r="E141" i="4"/>
  <c r="F141" i="4" s="1"/>
  <c r="E140" i="4"/>
  <c r="F140" i="4" s="1"/>
  <c r="E139" i="4"/>
  <c r="F139" i="4" s="1"/>
  <c r="E152" i="4"/>
  <c r="F152" i="4" s="1"/>
  <c r="E151" i="4"/>
  <c r="F151" i="4" s="1"/>
  <c r="E150" i="4"/>
  <c r="F150" i="4" s="1"/>
  <c r="E149" i="4"/>
  <c r="F149" i="4" s="1"/>
  <c r="E148" i="4"/>
  <c r="F148" i="4" s="1"/>
  <c r="E147" i="4"/>
  <c r="F147" i="4" s="1"/>
  <c r="F144" i="4"/>
  <c r="F79" i="4" l="1"/>
  <c r="E79" i="4"/>
  <c r="E36" i="4"/>
  <c r="G86" i="4"/>
  <c r="E90" i="4"/>
  <c r="F90" i="4"/>
  <c r="G77" i="4"/>
  <c r="G76" i="4"/>
  <c r="G75" i="4"/>
  <c r="G74" i="4"/>
  <c r="G73" i="4"/>
  <c r="G71" i="4"/>
  <c r="G70" i="4"/>
  <c r="G69" i="4"/>
  <c r="G68" i="4"/>
  <c r="G67" i="4"/>
  <c r="G66" i="4"/>
  <c r="G64" i="4"/>
  <c r="G63" i="4"/>
  <c r="G62" i="4"/>
  <c r="G61" i="4"/>
  <c r="G60" i="4"/>
  <c r="G59" i="4"/>
  <c r="G58" i="4"/>
  <c r="G57" i="4"/>
  <c r="G56" i="4"/>
  <c r="G53" i="4"/>
  <c r="G52" i="4"/>
  <c r="G51" i="4"/>
  <c r="G50" i="4"/>
  <c r="G49" i="4"/>
  <c r="G48" i="4"/>
  <c r="G47" i="4"/>
  <c r="G46" i="4"/>
  <c r="F36" i="4"/>
  <c r="G35" i="4"/>
  <c r="G34" i="4"/>
  <c r="G32" i="4"/>
  <c r="G31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E91" i="4" l="1"/>
  <c r="E124" i="4" s="1"/>
  <c r="G90" i="4"/>
  <c r="F91" i="4"/>
  <c r="F124" i="4" s="1"/>
  <c r="G79" i="4"/>
  <c r="G36" i="4"/>
  <c r="G124" i="4" l="1"/>
  <c r="G91" i="4"/>
  <c r="G108" i="4" l="1"/>
  <c r="G123" i="4"/>
</calcChain>
</file>

<file path=xl/sharedStrings.xml><?xml version="1.0" encoding="utf-8"?>
<sst xmlns="http://schemas.openxmlformats.org/spreadsheetml/2006/main" count="190" uniqueCount="115">
  <si>
    <t>Titulació</t>
  </si>
  <si>
    <t>Arquitectura</t>
  </si>
  <si>
    <t>Eng. Industrial</t>
  </si>
  <si>
    <t>Eng. Industrial (2n cicle)</t>
  </si>
  <si>
    <t>Eng. Química</t>
  </si>
  <si>
    <t>Eng. Química (2n cicle)</t>
  </si>
  <si>
    <t>Eng. de Camins, Canals i Ports</t>
  </si>
  <si>
    <t>Eng. de Camins, Canals i Ports (2n cicle)</t>
  </si>
  <si>
    <t xml:space="preserve">Arquitectura Tècnica                            </t>
  </si>
  <si>
    <t>Dipl. en Òptica i Optometria</t>
  </si>
  <si>
    <t>Eng. Tècn. Aeronàutica, en Aeronavegació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</si>
  <si>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</si>
  <si>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</si>
  <si>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</si>
  <si>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</si>
  <si>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</si>
  <si>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</si>
  <si>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</si>
  <si>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</si>
  <si>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280 FNB</t>
  </si>
  <si>
    <t>310 EPSEB</t>
  </si>
  <si>
    <t>340 EPSEVG</t>
  </si>
  <si>
    <t>320 EUETIT</t>
  </si>
  <si>
    <t>330 EPSEM</t>
  </si>
  <si>
    <t>centre</t>
  </si>
  <si>
    <t>Llic. de Matemàtiques</t>
  </si>
  <si>
    <t>Eng. de Telecomunicació</t>
  </si>
  <si>
    <t>Eng. de Telecomunicació (2n cicle)</t>
  </si>
  <si>
    <t>Enginyeria Geològica</t>
  </si>
  <si>
    <t>Eng. Informàtica</t>
  </si>
  <si>
    <t>Eng. Informàtica (2n cicle)</t>
  </si>
  <si>
    <t>Dipl. d'Estadística</t>
  </si>
  <si>
    <t>Eng. Tècn. en Informàtica de Gestió</t>
  </si>
  <si>
    <t>Eng. Tècn. en Informàtica de Sistemes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</si>
  <si>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</si>
  <si>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</si>
  <si>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</si>
  <si>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</si>
  <si>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</si>
  <si>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en Topografia</t>
  </si>
  <si>
    <t>Eng. Tècn. Industrial, en Tèxtil</t>
  </si>
  <si>
    <t>Eng. Tècn. Industrial, en Mecànica</t>
  </si>
  <si>
    <t>Eng. Tècn. Industrial, en Química Industrial</t>
  </si>
  <si>
    <t>Eng. Tècn. Industrial, en Electrònica Industrial</t>
  </si>
  <si>
    <t>Eng. Tècn. Industrial, en Electricitat</t>
  </si>
  <si>
    <t>Eng. Tècn. de Telec., en So i Imatge</t>
  </si>
  <si>
    <t>Eng. Tècn. de Mines, en Explotació de Mines</t>
  </si>
  <si>
    <t>Eng. Tècn. de Telec., en Sistemes Electrònics</t>
  </si>
  <si>
    <t>Eng. Tècn. en Informatica de Gestió</t>
  </si>
  <si>
    <t>Titulades/ats amb un quadrimestre a l'estranger</t>
  </si>
  <si>
    <t>% Titulades/ats amb un quadrimestre a l'estranger / Total</t>
  </si>
  <si>
    <t>Titulades/ats amb una estada internacional equivalent a un quadrimestre</t>
  </si>
  <si>
    <t>Titulades/ats sense estada internacional</t>
  </si>
  <si>
    <t>Centre</t>
  </si>
  <si>
    <t>TOTAL CENTRES PROPIS</t>
  </si>
  <si>
    <t>Eng. Tècn. Agrícola, esp. en Ind. Agràries i Alimentàries</t>
  </si>
  <si>
    <t>Eng. Tècn. Agrícola, esp. en Explotacions Agropecuàries</t>
  </si>
  <si>
    <t>Eng. Tècn. Agrícola, esp. en Hortofructicultura i Jardineria</t>
  </si>
  <si>
    <t>390 ESAB</t>
  </si>
  <si>
    <t>820 EUETIB</t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</si>
  <si>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</si>
  <si>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</si>
  <si>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</si>
  <si>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TOTAL 1r CICLE</t>
  </si>
  <si>
    <t>Eng. en Aeronàutica</t>
  </si>
  <si>
    <t>Eng. en Aeronàutica (2n cicle)</t>
  </si>
  <si>
    <t>300 EETAC</t>
  </si>
  <si>
    <t>320 EET</t>
  </si>
  <si>
    <t>Llic. de Ciències i Tecn. Estadístiques (2n cicle)</t>
  </si>
  <si>
    <t>Eng. en Automàtica i Electrònica Industrial (2n cicle)</t>
  </si>
  <si>
    <t>Eng. en Organitzacio Industrial (2n cicle)</t>
  </si>
  <si>
    <t>Eng. en Electrònica (2n cicle)</t>
  </si>
  <si>
    <t>Eng. en Organització Industrial (2n cicle)</t>
  </si>
  <si>
    <t>Eng. de Materials (2n cicle)</t>
  </si>
  <si>
    <t>Llic. de Nàutica i Transport Marítim (2n cicle)</t>
  </si>
  <si>
    <t>Eng. en Organització Industrial, orientat a l'edificació (2n cicle)</t>
  </si>
  <si>
    <t>Eng. de Mines (2n cicle)</t>
  </si>
  <si>
    <t>TOTAL 1r I 2n CICLES i 2n CICLE</t>
  </si>
  <si>
    <t xml:space="preserve">1.5.1.2 TITULADES/ATS AMB UNA ESTADA ACADÈMICA INTERNACIONAL EQUIVALENT A UN QUADRIMESTRE. </t>
  </si>
  <si>
    <t>370 FOOT</t>
  </si>
  <si>
    <t>Titulades/ats curs 2011-2012</t>
  </si>
  <si>
    <t>E.T.A., Especialitat En Aeronavegació/E.T.T., Especialitat En Sistemes De Telecomunicació</t>
  </si>
  <si>
    <t>E.T.T., Especialitat En Sistemes De Telecomunicació/E.T.A., Especialitat En Aeronavegació</t>
  </si>
  <si>
    <t>TOTAL GRAU</t>
  </si>
  <si>
    <t>Dades a novembre 2012</t>
  </si>
  <si>
    <t>Grau En Enginyeria De La Construcció</t>
  </si>
  <si>
    <t>Grau En Ciències I Tecnologies De L'Edificació</t>
  </si>
  <si>
    <t>Grau En Enginyeria Geomàtica I Topografia</t>
  </si>
  <si>
    <t>Grau En Enginyeria Agroambiental I Del Paisatge</t>
  </si>
  <si>
    <t>Grau En Enginyeria Alimentària</t>
  </si>
  <si>
    <t>Grau En Enginyeria Elèctrica</t>
  </si>
  <si>
    <t>Grau En Enginyeria Electrònica Industrial I Automàtica</t>
  </si>
  <si>
    <t>Grau En Enginyeria Mecànica</t>
  </si>
  <si>
    <t>Grau En Enginyeria Química</t>
  </si>
  <si>
    <t>ANY ACADÈMIC 2011-2012</t>
  </si>
  <si>
    <t>801 EUNCET</t>
  </si>
  <si>
    <t>Diplomatura De Ciències Empresarials</t>
  </si>
  <si>
    <t>802 EAE</t>
  </si>
  <si>
    <t>840 EUPMT</t>
  </si>
  <si>
    <t>860 EEI</t>
  </si>
  <si>
    <t>Eng. Tècn. D'Informàtica De Gestió</t>
  </si>
  <si>
    <t>Eng. Tècn. Industrial, Especialitat En Electricitat</t>
  </si>
  <si>
    <t>Eng. Tècn. Industrial, Especialitat En Electrònica Industrial</t>
  </si>
  <si>
    <t>Eng. Tècn. Industrial, Especialitat En Mecànica</t>
  </si>
  <si>
    <t>Eng. Tècn. Industrial, Especialitat En Química Industrial</t>
  </si>
  <si>
    <t>Eng. Tècn. De Telecomunicació, Especialitat En Telemàtica</t>
  </si>
  <si>
    <t>Grau En Administració I Direcció D'Empreses</t>
  </si>
  <si>
    <t>804 CITM</t>
  </si>
  <si>
    <t>Grau En Fotografia I Creació Digital</t>
  </si>
  <si>
    <t>Grau En Multimèdia</t>
  </si>
  <si>
    <t>TOTAL UPC (CENTRES PROPIS I ADSCRITS)</t>
  </si>
  <si>
    <t>CENTRES ADSCRITS</t>
  </si>
  <si>
    <t>CENTRES PROPIS</t>
  </si>
  <si>
    <t>1.5.1 Titulades/ats d'estudis de 1r i 2n cicles i Graus</t>
  </si>
  <si>
    <t>TOTAL CENTRES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</si>
</sst>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2"/>
      <color rgb="FF003366"/>
      <name val="Arial"/>
      <family val="2"/>
    </font>
    <font>
      <sz val="12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000000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05">
    <xf numFmtId="0" fontId="0" fillId="0" borderId="0" xfId="0"/>
    <xf numFmtId="0" fontId="10" fillId="6" borderId="0" xfId="0" applyFont="1" applyFill="1"/>
    <xf numFmtId="0" fontId="12" fillId="6" borderId="0" xfId="0" applyFont="1" applyFill="1" applyAlignment="1"/>
    <xf numFmtId="0" fontId="13" fillId="6" borderId="0" xfId="0" applyFont="1" applyFill="1" applyAlignment="1"/>
    <xf numFmtId="0" fontId="10" fillId="6" borderId="0" xfId="0" applyFont="1" applyFill="1" applyBorder="1"/>
    <xf numFmtId="0" fontId="10" fillId="6" borderId="0" xfId="4" applyFont="1" applyFill="1" applyBorder="1"/>
    <xf numFmtId="0" fontId="10" fillId="6" borderId="0" xfId="7" applyFont="1" applyFill="1" applyBorder="1"/>
    <xf numFmtId="165" fontId="10" fillId="6" borderId="0" xfId="7" applyNumberFormat="1" applyFont="1" applyFill="1" applyBorder="1" applyAlignment="1">
      <alignment horizontal="center"/>
    </xf>
    <xf numFmtId="10" fontId="10" fillId="6" borderId="0" xfId="7" applyNumberFormat="1" applyFont="1" applyFill="1" applyBorder="1" applyAlignment="1">
      <alignment horizontal="center"/>
    </xf>
    <xf numFmtId="0" fontId="10" fillId="6" borderId="0" xfId="2" applyFont="1" applyFill="1" applyBorder="1"/>
    <xf numFmtId="0" fontId="10" fillId="6" borderId="12" xfId="9" applyFont="1" applyFill="1" applyBorder="1"/>
    <xf numFmtId="0" fontId="10" fillId="6" borderId="13" xfId="3" applyFont="1" applyFill="1" applyBorder="1"/>
    <xf numFmtId="0" fontId="9" fillId="11" borderId="14" xfId="22" applyFont="1" applyFill="1" applyBorder="1">
      <alignment horizontal="center" vertical="center" wrapText="1"/>
    </xf>
    <xf numFmtId="0" fontId="10" fillId="6" borderId="15" xfId="6" applyFont="1" applyFill="1" applyBorder="1"/>
    <xf numFmtId="165" fontId="10" fillId="12" borderId="14" xfId="16" applyNumberFormat="1" applyFont="1" applyFill="1" applyBorder="1">
      <alignment vertical="center"/>
    </xf>
    <xf numFmtId="164" fontId="10" fillId="12" borderId="14" xfId="16" applyNumberFormat="1" applyFont="1" applyFill="1" applyBorder="1">
      <alignment vertical="center"/>
    </xf>
    <xf numFmtId="165" fontId="10" fillId="13" borderId="14" xfId="17" applyNumberFormat="1" applyFont="1" applyFill="1" applyBorder="1">
      <alignment vertical="center"/>
    </xf>
    <xf numFmtId="0" fontId="10" fillId="6" borderId="16" xfId="7" applyFont="1" applyFill="1" applyBorder="1"/>
    <xf numFmtId="165" fontId="10" fillId="6" borderId="16" xfId="7" applyNumberFormat="1" applyFont="1" applyFill="1" applyBorder="1" applyAlignment="1">
      <alignment horizontal="center"/>
    </xf>
    <xf numFmtId="10" fontId="10" fillId="6" borderId="16" xfId="7" applyNumberFormat="1" applyFont="1" applyFill="1" applyBorder="1" applyAlignment="1">
      <alignment horizontal="center"/>
    </xf>
    <xf numFmtId="0" fontId="10" fillId="6" borderId="17" xfId="2" applyFont="1" applyFill="1" applyBorder="1"/>
    <xf numFmtId="165" fontId="10" fillId="12" borderId="14" xfId="16" applyNumberFormat="1" applyFont="1" applyFill="1" applyBorder="1" applyAlignment="1">
      <alignment horizontal="right" vertical="center"/>
    </xf>
    <xf numFmtId="0" fontId="10" fillId="12" borderId="14" xfId="17" applyNumberFormat="1" applyFont="1" applyFill="1" applyBorder="1">
      <alignment vertical="center"/>
    </xf>
    <xf numFmtId="0" fontId="9" fillId="11" borderId="14" xfId="22" applyFont="1" applyFill="1" applyBorder="1" applyAlignment="1">
      <alignment horizontal="center" vertical="center" wrapText="1"/>
    </xf>
    <xf numFmtId="165" fontId="10" fillId="13" borderId="14" xfId="17" applyNumberFormat="1" applyFont="1" applyFill="1" applyBorder="1" applyAlignment="1">
      <alignment horizontal="right" vertical="center"/>
    </xf>
    <xf numFmtId="165" fontId="10" fillId="6" borderId="0" xfId="7" applyNumberFormat="1" applyFont="1" applyFill="1" applyBorder="1"/>
    <xf numFmtId="165" fontId="10" fillId="6" borderId="12" xfId="9" applyNumberFormat="1" applyFont="1" applyFill="1" applyBorder="1"/>
    <xf numFmtId="0" fontId="14" fillId="6" borderId="14" xfId="15" applyFont="1" applyBorder="1">
      <alignment horizontal="left" vertical="center"/>
    </xf>
    <xf numFmtId="165" fontId="10" fillId="12" borderId="14" xfId="17" applyNumberFormat="1" applyFont="1" applyFill="1" applyBorder="1">
      <alignment vertical="center"/>
    </xf>
    <xf numFmtId="0" fontId="10" fillId="13" borderId="14" xfId="16" applyNumberFormat="1" applyFont="1" applyFill="1" applyBorder="1">
      <alignment vertical="center"/>
    </xf>
    <xf numFmtId="165" fontId="10" fillId="13" borderId="14" xfId="16" applyNumberFormat="1" applyFont="1" applyFill="1" applyBorder="1">
      <alignment vertical="center"/>
    </xf>
    <xf numFmtId="0" fontId="10" fillId="13" borderId="14" xfId="17" applyNumberFormat="1" applyFont="1" applyFill="1" applyBorder="1" applyAlignment="1">
      <alignment horizontal="left" vertical="center"/>
    </xf>
    <xf numFmtId="165" fontId="9" fillId="11" borderId="14" xfId="16" applyNumberFormat="1" applyFont="1" applyFill="1" applyBorder="1">
      <alignment vertical="center"/>
    </xf>
    <xf numFmtId="164" fontId="9" fillId="11" borderId="14" xfId="16" applyNumberFormat="1" applyFont="1" applyFill="1" applyBorder="1">
      <alignment vertical="center"/>
    </xf>
    <xf numFmtId="165" fontId="9" fillId="3" borderId="14" xfId="16" applyNumberFormat="1" applyFont="1" applyFill="1" applyBorder="1">
      <alignment vertical="center"/>
    </xf>
    <xf numFmtId="164" fontId="9" fillId="3" borderId="14" xfId="16" applyNumberFormat="1" applyFont="1" applyFill="1" applyBorder="1">
      <alignment vertical="center"/>
    </xf>
    <xf numFmtId="165" fontId="9" fillId="14" borderId="14" xfId="23" applyNumberFormat="1" applyFont="1" applyFill="1" applyBorder="1">
      <alignment vertical="center"/>
    </xf>
    <xf numFmtId="164" fontId="9" fillId="14" borderId="14" xfId="28" applyNumberFormat="1" applyFont="1" applyFill="1" applyBorder="1" applyAlignment="1">
      <alignment vertical="center"/>
    </xf>
    <xf numFmtId="0" fontId="10" fillId="6" borderId="19" xfId="5" applyFont="1" applyFill="1" applyBorder="1" applyAlignment="1"/>
    <xf numFmtId="0" fontId="10" fillId="6" borderId="20" xfId="8" applyFont="1" applyFill="1" applyBorder="1"/>
    <xf numFmtId="0" fontId="10" fillId="6" borderId="21" xfId="4" applyFont="1" applyFill="1" applyBorder="1"/>
    <xf numFmtId="0" fontId="10" fillId="15" borderId="24" xfId="17" applyNumberFormat="1" applyFont="1" applyFill="1" applyBorder="1" applyAlignment="1">
      <alignment vertical="center" wrapText="1"/>
    </xf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 horizontal="center" wrapText="1"/>
    </xf>
    <xf numFmtId="0" fontId="15" fillId="16" borderId="0" xfId="0" applyFont="1" applyFill="1"/>
    <xf numFmtId="0" fontId="15" fillId="16" borderId="0" xfId="0" applyFont="1" applyFill="1" applyAlignment="1">
      <alignment horizontal="right"/>
    </xf>
    <xf numFmtId="165" fontId="15" fillId="16" borderId="0" xfId="0" applyNumberFormat="1" applyFont="1" applyFill="1" applyAlignment="1">
      <alignment horizontal="center"/>
    </xf>
    <xf numFmtId="165" fontId="15" fillId="16" borderId="0" xfId="0" applyNumberFormat="1" applyFont="1" applyFill="1"/>
    <xf numFmtId="165" fontId="9" fillId="16" borderId="0" xfId="0" applyNumberFormat="1" applyFont="1" applyFill="1" applyAlignment="1">
      <alignment horizontal="center"/>
    </xf>
    <xf numFmtId="164" fontId="10" fillId="13" borderId="14" xfId="16" applyNumberFormat="1" applyFont="1" applyFill="1" applyBorder="1">
      <alignment vertical="center"/>
    </xf>
    <xf numFmtId="165" fontId="16" fillId="13" borderId="14" xfId="17" applyNumberFormat="1" applyFont="1" applyFill="1" applyBorder="1">
      <alignment vertical="center"/>
    </xf>
    <xf numFmtId="165" fontId="16" fillId="12" borderId="14" xfId="17" applyNumberFormat="1" applyFont="1" applyFill="1" applyBorder="1">
      <alignment vertical="center"/>
    </xf>
    <xf numFmtId="165" fontId="16" fillId="12" borderId="14" xfId="16" applyNumberFormat="1" applyFont="1" applyFill="1" applyBorder="1">
      <alignment vertical="center"/>
    </xf>
    <xf numFmtId="0" fontId="10" fillId="12" borderId="14" xfId="16" applyNumberFormat="1" applyFont="1" applyFill="1" applyBorder="1" applyAlignment="1">
      <alignment horizontal="left" vertical="center"/>
    </xf>
    <xf numFmtId="0" fontId="10" fillId="12" borderId="14" xfId="16" applyNumberFormat="1" applyFont="1" applyFill="1" applyBorder="1">
      <alignment vertical="center"/>
    </xf>
    <xf numFmtId="0" fontId="10" fillId="13" borderId="14" xfId="17" applyNumberFormat="1" applyFont="1" applyFill="1" applyBorder="1">
      <alignment vertical="center"/>
    </xf>
    <xf numFmtId="165" fontId="10" fillId="12" borderId="14" xfId="17" applyNumberFormat="1" applyFont="1" applyFill="1" applyBorder="1" applyAlignment="1">
      <alignment horizontal="right" vertical="center"/>
    </xf>
    <xf numFmtId="165" fontId="10" fillId="13" borderId="14" xfId="16" applyNumberFormat="1" applyFont="1" applyFill="1" applyBorder="1" applyAlignment="1">
      <alignment horizontal="right" vertical="center"/>
    </xf>
    <xf numFmtId="164" fontId="10" fillId="13" borderId="14" xfId="28" applyNumberFormat="1" applyFont="1" applyFill="1" applyBorder="1" applyAlignment="1">
      <alignment vertical="center"/>
    </xf>
    <xf numFmtId="164" fontId="10" fillId="12" borderId="14" xfId="28" applyNumberFormat="1" applyFont="1" applyFill="1" applyBorder="1" applyAlignment="1">
      <alignment vertical="center"/>
    </xf>
    <xf numFmtId="0" fontId="10" fillId="12" borderId="14" xfId="17" applyNumberFormat="1" applyFont="1" applyFill="1" applyBorder="1" applyAlignment="1">
      <alignment horizontal="left" vertical="center"/>
    </xf>
    <xf numFmtId="0" fontId="10" fillId="12" borderId="14" xfId="16" applyNumberFormat="1" applyFont="1" applyFill="1" applyBorder="1">
      <alignment vertical="center"/>
    </xf>
    <xf numFmtId="0" fontId="10" fillId="13" borderId="14" xfId="17" applyNumberFormat="1" applyFont="1" applyFill="1" applyBorder="1">
      <alignment vertical="center"/>
    </xf>
    <xf numFmtId="0" fontId="10" fillId="13" borderId="14" xfId="16" applyNumberFormat="1" applyFont="1" applyFill="1" applyBorder="1">
      <alignment vertical="center"/>
    </xf>
    <xf numFmtId="0" fontId="17" fillId="6" borderId="0" xfId="0" applyFont="1" applyFill="1"/>
    <xf numFmtId="0" fontId="17" fillId="6" borderId="0" xfId="0" applyFont="1" applyFill="1" applyBorder="1"/>
    <xf numFmtId="0" fontId="15" fillId="6" borderId="0" xfId="0" applyFont="1" applyFill="1"/>
    <xf numFmtId="0" fontId="15" fillId="6" borderId="0" xfId="0" applyFont="1" applyFill="1" applyBorder="1"/>
    <xf numFmtId="0" fontId="18" fillId="6" borderId="0" xfId="0" applyFont="1" applyFill="1" applyBorder="1"/>
    <xf numFmtId="0" fontId="10" fillId="12" borderId="14" xfId="16" applyNumberFormat="1" applyFont="1" applyFill="1" applyBorder="1" applyAlignment="1">
      <alignment horizontal="left" vertical="center"/>
    </xf>
    <xf numFmtId="0" fontId="10" fillId="13" borderId="14" xfId="16" applyNumberFormat="1" applyFont="1" applyFill="1" applyBorder="1">
      <alignment vertical="center"/>
    </xf>
    <xf numFmtId="0" fontId="10" fillId="13" borderId="14" xfId="16" applyNumberFormat="1" applyFont="1" applyFill="1" applyBorder="1" applyAlignment="1">
      <alignment horizontal="left" vertical="center"/>
    </xf>
    <xf numFmtId="0" fontId="10" fillId="12" borderId="25" xfId="16" applyNumberFormat="1" applyFont="1" applyFill="1" applyBorder="1" applyAlignment="1">
      <alignment horizontal="left" vertical="center"/>
    </xf>
    <xf numFmtId="0" fontId="10" fillId="15" borderId="26" xfId="17" applyNumberFormat="1" applyFont="1" applyFill="1" applyBorder="1" applyAlignment="1">
      <alignment vertical="center" wrapText="1"/>
    </xf>
    <xf numFmtId="0" fontId="10" fillId="17" borderId="14" xfId="17" applyNumberFormat="1" applyFont="1" applyFill="1" applyBorder="1" applyAlignment="1">
      <alignment vertical="center" wrapText="1"/>
    </xf>
    <xf numFmtId="0" fontId="10" fillId="15" borderId="14" xfId="17" applyNumberFormat="1" applyFont="1" applyFill="1" applyBorder="1" applyAlignment="1">
      <alignment vertical="center" wrapText="1"/>
    </xf>
    <xf numFmtId="0" fontId="10" fillId="12" borderId="22" xfId="16" applyNumberFormat="1" applyFont="1" applyFill="1" applyBorder="1" applyAlignment="1">
      <alignment horizontal="left" vertical="center"/>
    </xf>
    <xf numFmtId="0" fontId="10" fillId="13" borderId="23" xfId="16" applyNumberFormat="1" applyFont="1" applyFill="1" applyBorder="1" applyAlignment="1">
      <alignment vertical="center"/>
    </xf>
    <xf numFmtId="0" fontId="10" fillId="12" borderId="22" xfId="16" applyNumberFormat="1" applyFont="1" applyFill="1" applyBorder="1" applyAlignment="1">
      <alignment vertical="center"/>
    </xf>
    <xf numFmtId="0" fontId="10" fillId="17" borderId="26" xfId="17" applyNumberFormat="1" applyFont="1" applyFill="1" applyBorder="1" applyAlignment="1">
      <alignment vertical="center" wrapText="1"/>
    </xf>
    <xf numFmtId="165" fontId="9" fillId="16" borderId="0" xfId="0" applyNumberFormat="1" applyFont="1" applyFill="1" applyAlignment="1">
      <alignment horizontal="center" wrapText="1"/>
    </xf>
    <xf numFmtId="0" fontId="15" fillId="6" borderId="0" xfId="0" applyFont="1" applyFill="1" applyAlignment="1">
      <alignment horizontal="center"/>
    </xf>
    <xf numFmtId="0" fontId="9" fillId="3" borderId="14" xfId="23" applyNumberFormat="1" applyFont="1" applyFill="1" applyBorder="1">
      <alignment vertical="center"/>
    </xf>
    <xf numFmtId="0" fontId="9" fillId="11" borderId="14" xfId="23" applyNumberFormat="1" applyFont="1" applyFill="1" applyBorder="1">
      <alignment vertical="center"/>
    </xf>
    <xf numFmtId="0" fontId="14" fillId="6" borderId="14" xfId="15" applyFont="1" applyBorder="1" applyAlignment="1">
      <alignment horizontal="left" vertical="center"/>
    </xf>
    <xf numFmtId="0" fontId="9" fillId="11" borderId="27" xfId="23" applyNumberFormat="1" applyFont="1" applyFill="1" applyBorder="1" applyAlignment="1">
      <alignment horizontal="left" vertical="center"/>
    </xf>
    <xf numFmtId="0" fontId="9" fillId="11" borderId="28" xfId="23" applyNumberFormat="1" applyFont="1" applyFill="1" applyBorder="1" applyAlignment="1">
      <alignment horizontal="left" vertical="center"/>
    </xf>
    <xf numFmtId="0" fontId="10" fillId="12" borderId="22" xfId="16" applyNumberFormat="1" applyFont="1" applyFill="1" applyBorder="1" applyAlignment="1">
      <alignment horizontal="left" vertical="center"/>
    </xf>
    <xf numFmtId="0" fontId="10" fillId="12" borderId="25" xfId="16" applyNumberFormat="1" applyFont="1" applyFill="1" applyBorder="1" applyAlignment="1">
      <alignment horizontal="left" vertical="center"/>
    </xf>
    <xf numFmtId="0" fontId="10" fillId="12" borderId="23" xfId="16" applyNumberFormat="1" applyFont="1" applyFill="1" applyBorder="1" applyAlignment="1">
      <alignment horizontal="left" vertical="center"/>
    </xf>
    <xf numFmtId="0" fontId="10" fillId="13" borderId="22" xfId="16" applyNumberFormat="1" applyFont="1" applyFill="1" applyBorder="1" applyAlignment="1">
      <alignment horizontal="left" vertical="center"/>
    </xf>
    <xf numFmtId="0" fontId="10" fillId="13" borderId="23" xfId="16" applyNumberFormat="1" applyFont="1" applyFill="1" applyBorder="1" applyAlignment="1">
      <alignment horizontal="left" vertical="center"/>
    </xf>
    <xf numFmtId="0" fontId="10" fillId="13" borderId="25" xfId="16" applyNumberFormat="1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6" borderId="0" xfId="0" applyNumberFormat="1" applyFont="1" applyFill="1" applyAlignment="1">
      <alignment horizontal="left" vertical="center" wrapText="1"/>
    </xf>
    <xf numFmtId="0" fontId="11" fillId="6" borderId="18" xfId="0" applyFont="1" applyFill="1" applyBorder="1" applyAlignment="1">
      <alignment horizontal="left" vertical="top"/>
    </xf>
    <xf numFmtId="0" fontId="10" fillId="13" borderId="22" xfId="17" applyNumberFormat="1" applyFont="1" applyFill="1" applyBorder="1" applyAlignment="1">
      <alignment horizontal="left" vertical="center"/>
    </xf>
    <xf numFmtId="0" fontId="10" fillId="13" borderId="23" xfId="17" applyNumberFormat="1" applyFont="1" applyFill="1" applyBorder="1" applyAlignment="1">
      <alignment horizontal="left" vertical="center"/>
    </xf>
    <xf numFmtId="0" fontId="10" fillId="12" borderId="14" xfId="17" applyNumberFormat="1" applyFont="1" applyFill="1" applyBorder="1" applyAlignment="1">
      <alignment horizontal="left" vertical="center"/>
    </xf>
    <xf numFmtId="0" fontId="9" fillId="14" borderId="14" xfId="23" applyNumberFormat="1" applyFont="1" applyFill="1" applyBorder="1">
      <alignment vertical="center"/>
    </xf>
    <xf numFmtId="0" fontId="10" fillId="12" borderId="14" xfId="16" applyNumberFormat="1" applyFont="1" applyFill="1" applyBorder="1" applyAlignment="1">
      <alignment horizontal="left" vertical="center"/>
    </xf>
    <xf numFmtId="0" fontId="10" fillId="13" borderId="14" xfId="16" applyNumberFormat="1" applyFont="1" applyFill="1" applyBorder="1" applyAlignment="1">
      <alignment horizontal="left" vertical="center"/>
    </xf>
    <xf numFmtId="0" fontId="10" fillId="12" borderId="22" xfId="17" applyNumberFormat="1" applyFont="1" applyFill="1" applyBorder="1" applyAlignment="1">
      <alignment horizontal="left" vertical="center"/>
    </xf>
    <xf numFmtId="0" fontId="10" fillId="12" borderId="23" xfId="17" applyNumberFormat="1" applyFont="1" applyFill="1" applyBorder="1" applyAlignment="1">
      <alignment horizontal="left" vertical="center"/>
    </xf>
    <xf numFmtId="0" fontId="10" fillId="12" borderId="25" xfId="17" applyNumberFormat="1" applyFont="1" applyFill="1" applyBorder="1" applyAlignment="1">
      <alignment horizontal="left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orcentaje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DBE5F1"/>
      <color rgb="FF376091"/>
      <color rgb="FF003366"/>
      <color rgb="FF6E97C8"/>
      <color rgb="FF9EB9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'Proposta 1517'!$E$128</c:f>
              <c:strCache>
                <c:ptCount val="1"/>
                <c:pt idx="0">
                  <c:v>Titulades/ats amb una estada internacional equivalent a un quadrimestre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'Proposta 1517'!$C$129:$D$152</c:f>
              <c:multiLvlStrCache>
                <c:ptCount val="24"/>
                <c:lvl>
                  <c:pt idx="0">
                    <c:v>860 EEI</c:v>
                  </c:pt>
                  <c:pt idx="1">
                    <c:v>820 EUETIB</c:v>
                  </c:pt>
                  <c:pt idx="2">
                    <c:v>840 EUPMT</c:v>
                  </c:pt>
                  <c:pt idx="3">
                    <c:v>804 CITM</c:v>
                  </c:pt>
                  <c:pt idx="4">
                    <c:v>802 EAE</c:v>
                  </c:pt>
                  <c:pt idx="5">
                    <c:v>801 EUNCET</c:v>
                  </c:pt>
                  <c:pt idx="8">
                    <c:v>390 ESAB</c:v>
                  </c:pt>
                  <c:pt idx="9">
                    <c:v>370 FOOT</c:v>
                  </c:pt>
                  <c:pt idx="10">
                    <c:v>340 EPSEVG</c:v>
                  </c:pt>
                  <c:pt idx="11">
                    <c:v>330 EPSEM</c:v>
                  </c:pt>
                  <c:pt idx="12">
                    <c:v>320 EUETIT</c:v>
                  </c:pt>
                  <c:pt idx="13">
                    <c:v>310 EPSEB</c:v>
                  </c:pt>
                  <c:pt idx="14">
                    <c:v>300 EETAC</c:v>
                  </c:pt>
                  <c:pt idx="15">
                    <c:v>290 ETSAV</c:v>
                  </c:pt>
                  <c:pt idx="16">
                    <c:v>280 FNB</c:v>
                  </c:pt>
                  <c:pt idx="17">
                    <c:v>270 FIB</c:v>
                  </c:pt>
                  <c:pt idx="18">
                    <c:v>250 ETSECCPB</c:v>
                  </c:pt>
                  <c:pt idx="19">
                    <c:v>240 ETSEIB</c:v>
                  </c:pt>
                  <c:pt idx="20">
                    <c:v>230 ETSETB</c:v>
                  </c:pt>
                  <c:pt idx="21">
                    <c:v>220 ETSEIAT</c:v>
                  </c:pt>
                  <c:pt idx="22">
                    <c:v>210 ETSAB</c:v>
                  </c:pt>
                  <c:pt idx="23">
                    <c:v>200 FME</c:v>
                  </c:pt>
                </c:lvl>
                <c:lvl>
                  <c:pt idx="0">
                    <c:v>CENTRES ADSCRITS</c:v>
                  </c:pt>
                  <c:pt idx="7">
                    <c:v>CENTRES PROPIS</c:v>
                  </c:pt>
                </c:lvl>
              </c:multiLvlStrCache>
            </c:multiLvlStrRef>
          </c:cat>
          <c:val>
            <c:numRef>
              <c:f>'Proposta 1517'!$E$129:$E$152</c:f>
              <c:numCache>
                <c:formatCode>_(#,##0_);_(\(#,##0\);_("-"_);_(@_)</c:formatCode>
                <c:ptCount val="24"/>
                <c:pt idx="0">
                  <c:v>1</c:v>
                </c:pt>
                <c:pt idx="1">
                  <c:v>43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23</c:v>
                </c:pt>
                <c:pt idx="11">
                  <c:v>16</c:v>
                </c:pt>
                <c:pt idx="12">
                  <c:v>28</c:v>
                </c:pt>
                <c:pt idx="13">
                  <c:v>76</c:v>
                </c:pt>
                <c:pt idx="14">
                  <c:v>31</c:v>
                </c:pt>
                <c:pt idx="15">
                  <c:v>80</c:v>
                </c:pt>
                <c:pt idx="16">
                  <c:v>8</c:v>
                </c:pt>
                <c:pt idx="17">
                  <c:v>46</c:v>
                </c:pt>
                <c:pt idx="18">
                  <c:v>83</c:v>
                </c:pt>
                <c:pt idx="19">
                  <c:v>201</c:v>
                </c:pt>
                <c:pt idx="20">
                  <c:v>58</c:v>
                </c:pt>
                <c:pt idx="21">
                  <c:v>129</c:v>
                </c:pt>
                <c:pt idx="22">
                  <c:v>109</c:v>
                </c:pt>
                <c:pt idx="23">
                  <c:v>5</c:v>
                </c:pt>
              </c:numCache>
            </c:numRef>
          </c:val>
        </c:ser>
        <c:ser>
          <c:idx val="2"/>
          <c:order val="1"/>
          <c:tx>
            <c:strRef>
              <c:f>'Proposta 1517'!$F$128</c:f>
              <c:strCache>
                <c:ptCount val="1"/>
                <c:pt idx="0">
                  <c:v>Titulades/ats sense estada internacional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45000">
                  <a:schemeClr val="accent1">
                    <a:lumMod val="40000"/>
                    <a:lumOff val="60000"/>
                  </a:schemeClr>
                </a:gs>
                <a:gs pos="98000">
                  <a:schemeClr val="accent1">
                    <a:lumMod val="60000"/>
                    <a:lumOff val="40000"/>
                  </a:schemeClr>
                </a:gs>
              </a:gsLst>
              <a:lin ang="162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'Proposta 1517'!$C$129:$D$152</c:f>
              <c:multiLvlStrCache>
                <c:ptCount val="24"/>
                <c:lvl>
                  <c:pt idx="0">
                    <c:v>860 EEI</c:v>
                  </c:pt>
                  <c:pt idx="1">
                    <c:v>820 EUETIB</c:v>
                  </c:pt>
                  <c:pt idx="2">
                    <c:v>840 EUPMT</c:v>
                  </c:pt>
                  <c:pt idx="3">
                    <c:v>804 CITM</c:v>
                  </c:pt>
                  <c:pt idx="4">
                    <c:v>802 EAE</c:v>
                  </c:pt>
                  <c:pt idx="5">
                    <c:v>801 EUNCET</c:v>
                  </c:pt>
                  <c:pt idx="8">
                    <c:v>390 ESAB</c:v>
                  </c:pt>
                  <c:pt idx="9">
                    <c:v>370 FOOT</c:v>
                  </c:pt>
                  <c:pt idx="10">
                    <c:v>340 EPSEVG</c:v>
                  </c:pt>
                  <c:pt idx="11">
                    <c:v>330 EPSEM</c:v>
                  </c:pt>
                  <c:pt idx="12">
                    <c:v>320 EUETIT</c:v>
                  </c:pt>
                  <c:pt idx="13">
                    <c:v>310 EPSEB</c:v>
                  </c:pt>
                  <c:pt idx="14">
                    <c:v>300 EETAC</c:v>
                  </c:pt>
                  <c:pt idx="15">
                    <c:v>290 ETSAV</c:v>
                  </c:pt>
                  <c:pt idx="16">
                    <c:v>280 FNB</c:v>
                  </c:pt>
                  <c:pt idx="17">
                    <c:v>270 FIB</c:v>
                  </c:pt>
                  <c:pt idx="18">
                    <c:v>250 ETSECCPB</c:v>
                  </c:pt>
                  <c:pt idx="19">
                    <c:v>240 ETSEIB</c:v>
                  </c:pt>
                  <c:pt idx="20">
                    <c:v>230 ETSETB</c:v>
                  </c:pt>
                  <c:pt idx="21">
                    <c:v>220 ETSEIAT</c:v>
                  </c:pt>
                  <c:pt idx="22">
                    <c:v>210 ETSAB</c:v>
                  </c:pt>
                  <c:pt idx="23">
                    <c:v>200 FME</c:v>
                  </c:pt>
                </c:lvl>
                <c:lvl>
                  <c:pt idx="0">
                    <c:v>CENTRES ADSCRITS</c:v>
                  </c:pt>
                  <c:pt idx="7">
                    <c:v>CENTRES PROPIS</c:v>
                  </c:pt>
                </c:lvl>
              </c:multiLvlStrCache>
            </c:multiLvlStrRef>
          </c:cat>
          <c:val>
            <c:numRef>
              <c:f>'Proposta 1517'!$F$129:$F$152</c:f>
              <c:numCache>
                <c:formatCode>_(#,##0_);_(\(#,##0\);_("-"_);_(@_)</c:formatCode>
                <c:ptCount val="24"/>
                <c:pt idx="0">
                  <c:v>17</c:v>
                </c:pt>
                <c:pt idx="1">
                  <c:v>224</c:v>
                </c:pt>
                <c:pt idx="2">
                  <c:v>52</c:v>
                </c:pt>
                <c:pt idx="3">
                  <c:v>22</c:v>
                </c:pt>
                <c:pt idx="4">
                  <c:v>15</c:v>
                </c:pt>
                <c:pt idx="5">
                  <c:v>129</c:v>
                </c:pt>
                <c:pt idx="8">
                  <c:v>45</c:v>
                </c:pt>
                <c:pt idx="9">
                  <c:v>70</c:v>
                </c:pt>
                <c:pt idx="10">
                  <c:v>161</c:v>
                </c:pt>
                <c:pt idx="11">
                  <c:v>106</c:v>
                </c:pt>
                <c:pt idx="12">
                  <c:v>155</c:v>
                </c:pt>
                <c:pt idx="13">
                  <c:v>416</c:v>
                </c:pt>
                <c:pt idx="14">
                  <c:v>133</c:v>
                </c:pt>
                <c:pt idx="15">
                  <c:v>63</c:v>
                </c:pt>
                <c:pt idx="16">
                  <c:v>105</c:v>
                </c:pt>
                <c:pt idx="17">
                  <c:v>189</c:v>
                </c:pt>
                <c:pt idx="18">
                  <c:v>205</c:v>
                </c:pt>
                <c:pt idx="19">
                  <c:v>279</c:v>
                </c:pt>
                <c:pt idx="20">
                  <c:v>105</c:v>
                </c:pt>
                <c:pt idx="21">
                  <c:v>256</c:v>
                </c:pt>
                <c:pt idx="22">
                  <c:v>180</c:v>
                </c:pt>
                <c:pt idx="2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47025536"/>
        <c:axId val="106120320"/>
      </c:barChart>
      <c:catAx>
        <c:axId val="470255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106120320"/>
        <c:crosses val="autoZero"/>
        <c:auto val="1"/>
        <c:lblAlgn val="ctr"/>
        <c:lblOffset val="100"/>
        <c:noMultiLvlLbl val="0"/>
      </c:catAx>
      <c:valAx>
        <c:axId val="10612032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47025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37609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126</xdr:row>
      <xdr:rowOff>123823</xdr:rowOff>
    </xdr:from>
    <xdr:to>
      <xdr:col>8</xdr:col>
      <xdr:colOff>9525</xdr:colOff>
      <xdr:row>160</xdr:row>
      <xdr:rowOff>38099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PRE-INSC\9697\DOSSIER\PRE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112" workbookViewId="0">
      <selection activeCell="C124" sqref="C124:D124"/>
    </sheetView>
  </sheetViews>
  <sheetFormatPr baseColWidth="10" defaultColWidth="11.42578125" defaultRowHeight="12.75" x14ac:dyDescent="0.2"/>
  <cols>
    <col min="1" max="1" width="1.140625" style="4" customWidth="1"/>
    <col min="2" max="2" width="0.5703125" style="1" customWidth="1"/>
    <col min="3" max="3" width="18.28515625" style="1" customWidth="1"/>
    <col min="4" max="4" width="53.85546875" style="1" bestFit="1" customWidth="1"/>
    <col min="5" max="5" width="15.42578125" style="1" customWidth="1"/>
    <col min="6" max="6" width="19.85546875" style="1" customWidth="1"/>
    <col min="7" max="7" width="20.7109375" style="1" customWidth="1"/>
    <col min="8" max="8" width="0.5703125" style="1" customWidth="1"/>
    <col min="9" max="16384" width="11.42578125" style="1"/>
  </cols>
  <sheetData>
    <row r="1" spans="2:8" x14ac:dyDescent="0.2">
      <c r="C1" s="93" t="s">
        <v>113</v>
      </c>
      <c r="D1" s="93"/>
    </row>
    <row r="2" spans="2:8" x14ac:dyDescent="0.2">
      <c r="C2" s="94" t="s">
        <v>78</v>
      </c>
      <c r="D2" s="94"/>
      <c r="E2" s="4"/>
    </row>
    <row r="3" spans="2:8" ht="15.75" x14ac:dyDescent="0.25">
      <c r="C3" s="2"/>
      <c r="D3" s="2"/>
      <c r="E3" s="3"/>
      <c r="F3" s="3"/>
      <c r="G3" s="3"/>
    </row>
    <row r="4" spans="2:8" x14ac:dyDescent="0.2">
      <c r="C4" s="95" t="s">
        <v>94</v>
      </c>
      <c r="D4" s="95"/>
    </row>
    <row r="5" spans="2:8" ht="3.75" customHeight="1" x14ac:dyDescent="0.2">
      <c r="B5" s="38"/>
      <c r="C5" s="10"/>
      <c r="D5" s="10"/>
      <c r="E5" s="10"/>
      <c r="F5" s="10"/>
      <c r="G5" s="10"/>
      <c r="H5" s="11"/>
    </row>
    <row r="6" spans="2:8" ht="45.75" customHeight="1" x14ac:dyDescent="0.2">
      <c r="B6" s="39"/>
      <c r="C6" s="12" t="s">
        <v>53</v>
      </c>
      <c r="D6" s="23" t="s">
        <v>0</v>
      </c>
      <c r="E6" s="12" t="s">
        <v>80</v>
      </c>
      <c r="F6" s="12" t="s">
        <v>49</v>
      </c>
      <c r="G6" s="12" t="s">
        <v>50</v>
      </c>
      <c r="H6" s="13"/>
    </row>
    <row r="7" spans="2:8" ht="19.5" customHeight="1" x14ac:dyDescent="0.2">
      <c r="B7" s="39"/>
      <c r="C7" s="87" t="s">
        <v>11</v>
      </c>
      <c r="D7" s="54" t="s">
        <v>25</v>
      </c>
      <c r="E7" s="14">
        <v>27</v>
      </c>
      <c r="F7" s="14">
        <v>4</v>
      </c>
      <c r="G7" s="15">
        <f>F7/E7</f>
        <v>0.14814814814814814</v>
      </c>
      <c r="H7" s="13"/>
    </row>
    <row r="8" spans="2:8" ht="19.5" customHeight="1" x14ac:dyDescent="0.2">
      <c r="B8" s="39"/>
      <c r="C8" s="88"/>
      <c r="D8" s="54" t="s">
        <v>68</v>
      </c>
      <c r="E8" s="21">
        <v>11</v>
      </c>
      <c r="F8" s="21">
        <v>1</v>
      </c>
      <c r="G8" s="15">
        <f t="shared" ref="G8:G27" si="0">F8/E8</f>
        <v>9.0909090909090912E-2</v>
      </c>
      <c r="H8" s="13"/>
    </row>
    <row r="9" spans="2:8" ht="19.5" customHeight="1" x14ac:dyDescent="0.2">
      <c r="B9" s="39"/>
      <c r="C9" s="31" t="s">
        <v>12</v>
      </c>
      <c r="D9" s="55" t="s">
        <v>1</v>
      </c>
      <c r="E9" s="16">
        <v>289</v>
      </c>
      <c r="F9" s="16">
        <v>109</v>
      </c>
      <c r="G9" s="49">
        <f t="shared" si="0"/>
        <v>0.37716262975778547</v>
      </c>
      <c r="H9" s="13"/>
    </row>
    <row r="10" spans="2:8" ht="19.5" customHeight="1" x14ac:dyDescent="0.2">
      <c r="B10" s="39"/>
      <c r="C10" s="87" t="s">
        <v>13</v>
      </c>
      <c r="D10" s="54" t="s">
        <v>2</v>
      </c>
      <c r="E10" s="14">
        <v>126</v>
      </c>
      <c r="F10" s="14">
        <v>64</v>
      </c>
      <c r="G10" s="15">
        <f t="shared" si="0"/>
        <v>0.50793650793650791</v>
      </c>
      <c r="H10" s="13"/>
    </row>
    <row r="11" spans="2:8" ht="19.5" customHeight="1" x14ac:dyDescent="0.2">
      <c r="B11" s="39"/>
      <c r="C11" s="89"/>
      <c r="D11" s="22" t="s">
        <v>3</v>
      </c>
      <c r="E11" s="56">
        <v>66</v>
      </c>
      <c r="F11" s="56">
        <v>14</v>
      </c>
      <c r="G11" s="15">
        <f t="shared" si="0"/>
        <v>0.21212121212121213</v>
      </c>
      <c r="H11" s="13"/>
    </row>
    <row r="12" spans="2:8" ht="19.5" customHeight="1" x14ac:dyDescent="0.2">
      <c r="B12" s="39"/>
      <c r="C12" s="89"/>
      <c r="D12" s="54" t="s">
        <v>64</v>
      </c>
      <c r="E12" s="14">
        <v>52</v>
      </c>
      <c r="F12" s="14">
        <v>30</v>
      </c>
      <c r="G12" s="15">
        <f t="shared" si="0"/>
        <v>0.57692307692307687</v>
      </c>
      <c r="H12" s="13"/>
    </row>
    <row r="13" spans="2:8" ht="19.5" customHeight="1" x14ac:dyDescent="0.2">
      <c r="B13" s="39"/>
      <c r="C13" s="89"/>
      <c r="D13" s="22" t="s">
        <v>65</v>
      </c>
      <c r="E13" s="56">
        <v>18</v>
      </c>
      <c r="F13" s="56">
        <v>10</v>
      </c>
      <c r="G13" s="15">
        <f t="shared" si="0"/>
        <v>0.55555555555555558</v>
      </c>
      <c r="H13" s="13"/>
    </row>
    <row r="14" spans="2:8" ht="19.5" customHeight="1" x14ac:dyDescent="0.2">
      <c r="B14" s="39"/>
      <c r="C14" s="89"/>
      <c r="D14" s="22" t="s">
        <v>69</v>
      </c>
      <c r="E14" s="56">
        <v>18</v>
      </c>
      <c r="F14" s="56">
        <v>2</v>
      </c>
      <c r="G14" s="15">
        <f t="shared" si="0"/>
        <v>0.1111111111111111</v>
      </c>
      <c r="H14" s="13"/>
    </row>
    <row r="15" spans="2:8" ht="19.5" customHeight="1" x14ac:dyDescent="0.2">
      <c r="B15" s="39"/>
      <c r="C15" s="89"/>
      <c r="D15" s="22" t="s">
        <v>70</v>
      </c>
      <c r="E15" s="56">
        <v>105</v>
      </c>
      <c r="F15" s="56">
        <v>9</v>
      </c>
      <c r="G15" s="15">
        <f t="shared" si="0"/>
        <v>8.5714285714285715E-2</v>
      </c>
      <c r="H15" s="13"/>
    </row>
    <row r="16" spans="2:8" ht="19.5" customHeight="1" x14ac:dyDescent="0.2">
      <c r="B16" s="39"/>
      <c r="C16" s="96" t="s">
        <v>14</v>
      </c>
      <c r="D16" s="55" t="s">
        <v>26</v>
      </c>
      <c r="E16" s="16">
        <v>122</v>
      </c>
      <c r="F16" s="16">
        <v>50</v>
      </c>
      <c r="G16" s="49">
        <f t="shared" si="0"/>
        <v>0.4098360655737705</v>
      </c>
      <c r="H16" s="13"/>
    </row>
    <row r="17" spans="2:8" ht="19.5" customHeight="1" x14ac:dyDescent="0.2">
      <c r="B17" s="39"/>
      <c r="C17" s="97"/>
      <c r="D17" s="29" t="s">
        <v>27</v>
      </c>
      <c r="E17" s="57">
        <v>11</v>
      </c>
      <c r="F17" s="57">
        <v>3</v>
      </c>
      <c r="G17" s="49">
        <f t="shared" si="0"/>
        <v>0.27272727272727271</v>
      </c>
      <c r="H17" s="13"/>
    </row>
    <row r="18" spans="2:8" ht="19.5" customHeight="1" x14ac:dyDescent="0.2">
      <c r="B18" s="39"/>
      <c r="C18" s="97"/>
      <c r="D18" s="29" t="s">
        <v>71</v>
      </c>
      <c r="E18" s="57">
        <v>30</v>
      </c>
      <c r="F18" s="57">
        <v>5</v>
      </c>
      <c r="G18" s="49">
        <f t="shared" si="0"/>
        <v>0.16666666666666666</v>
      </c>
      <c r="H18" s="13"/>
    </row>
    <row r="19" spans="2:8" ht="19.5" customHeight="1" x14ac:dyDescent="0.2">
      <c r="B19" s="39"/>
      <c r="C19" s="87" t="s">
        <v>15</v>
      </c>
      <c r="D19" s="54" t="s">
        <v>2</v>
      </c>
      <c r="E19" s="14">
        <v>345</v>
      </c>
      <c r="F19" s="14">
        <v>152</v>
      </c>
      <c r="G19" s="15">
        <f t="shared" si="0"/>
        <v>0.44057971014492753</v>
      </c>
      <c r="H19" s="13"/>
    </row>
    <row r="20" spans="2:8" ht="19.5" customHeight="1" x14ac:dyDescent="0.2">
      <c r="B20" s="39"/>
      <c r="C20" s="89"/>
      <c r="D20" s="22" t="s">
        <v>3</v>
      </c>
      <c r="E20" s="56">
        <v>21</v>
      </c>
      <c r="F20" s="56">
        <v>7</v>
      </c>
      <c r="G20" s="15">
        <f t="shared" si="0"/>
        <v>0.33333333333333331</v>
      </c>
      <c r="H20" s="13"/>
    </row>
    <row r="21" spans="2:8" ht="19.5" customHeight="1" x14ac:dyDescent="0.2">
      <c r="B21" s="39"/>
      <c r="C21" s="89"/>
      <c r="D21" s="54" t="s">
        <v>4</v>
      </c>
      <c r="E21" s="14">
        <v>54</v>
      </c>
      <c r="F21" s="14">
        <v>22</v>
      </c>
      <c r="G21" s="15">
        <f t="shared" si="0"/>
        <v>0.40740740740740738</v>
      </c>
      <c r="H21" s="13"/>
    </row>
    <row r="22" spans="2:8" ht="19.5" customHeight="1" x14ac:dyDescent="0.2">
      <c r="B22" s="39"/>
      <c r="C22" s="89"/>
      <c r="D22" s="22" t="s">
        <v>5</v>
      </c>
      <c r="E22" s="56">
        <v>9</v>
      </c>
      <c r="F22" s="56">
        <v>4</v>
      </c>
      <c r="G22" s="15">
        <f t="shared" si="0"/>
        <v>0.44444444444444442</v>
      </c>
      <c r="H22" s="13"/>
    </row>
    <row r="23" spans="2:8" ht="19.5" customHeight="1" x14ac:dyDescent="0.2">
      <c r="B23" s="39"/>
      <c r="C23" s="89"/>
      <c r="D23" s="22" t="s">
        <v>72</v>
      </c>
      <c r="E23" s="56">
        <v>40</v>
      </c>
      <c r="F23" s="56">
        <v>13</v>
      </c>
      <c r="G23" s="15">
        <f t="shared" si="0"/>
        <v>0.32500000000000001</v>
      </c>
      <c r="H23" s="13"/>
    </row>
    <row r="24" spans="2:8" ht="19.5" customHeight="1" x14ac:dyDescent="0.2">
      <c r="B24" s="39"/>
      <c r="C24" s="88"/>
      <c r="D24" s="22" t="s">
        <v>73</v>
      </c>
      <c r="E24" s="56">
        <v>11</v>
      </c>
      <c r="F24" s="56">
        <v>3</v>
      </c>
      <c r="G24" s="15">
        <f t="shared" si="0"/>
        <v>0.27272727272727271</v>
      </c>
      <c r="H24" s="13"/>
    </row>
    <row r="25" spans="2:8" ht="19.5" customHeight="1" x14ac:dyDescent="0.2">
      <c r="B25" s="39"/>
      <c r="C25" s="96" t="s">
        <v>16</v>
      </c>
      <c r="D25" s="55" t="s">
        <v>6</v>
      </c>
      <c r="E25" s="16">
        <v>123</v>
      </c>
      <c r="F25" s="50">
        <v>66</v>
      </c>
      <c r="G25" s="49">
        <f t="shared" si="0"/>
        <v>0.53658536585365857</v>
      </c>
      <c r="H25" s="13"/>
    </row>
    <row r="26" spans="2:8" ht="19.5" customHeight="1" x14ac:dyDescent="0.2">
      <c r="B26" s="39"/>
      <c r="C26" s="97"/>
      <c r="D26" s="55" t="s">
        <v>7</v>
      </c>
      <c r="E26" s="16">
        <v>40</v>
      </c>
      <c r="F26" s="16">
        <v>9</v>
      </c>
      <c r="G26" s="49">
        <f t="shared" si="0"/>
        <v>0.22500000000000001</v>
      </c>
      <c r="H26" s="13"/>
    </row>
    <row r="27" spans="2:8" ht="19.5" customHeight="1" x14ac:dyDescent="0.2">
      <c r="B27" s="39"/>
      <c r="C27" s="97"/>
      <c r="D27" s="55" t="s">
        <v>28</v>
      </c>
      <c r="E27" s="16">
        <v>25</v>
      </c>
      <c r="F27" s="16">
        <v>8</v>
      </c>
      <c r="G27" s="49">
        <f t="shared" si="0"/>
        <v>0.32</v>
      </c>
      <c r="H27" s="13"/>
    </row>
    <row r="28" spans="2:8" ht="19.5" customHeight="1" x14ac:dyDescent="0.2">
      <c r="B28" s="39"/>
      <c r="C28" s="87" t="s">
        <v>17</v>
      </c>
      <c r="D28" s="54" t="s">
        <v>29</v>
      </c>
      <c r="E28" s="14">
        <v>143</v>
      </c>
      <c r="F28" s="14">
        <v>38</v>
      </c>
      <c r="G28" s="15">
        <f t="shared" ref="G28:G35" si="1">F28/E28</f>
        <v>0.26573426573426573</v>
      </c>
      <c r="H28" s="13"/>
    </row>
    <row r="29" spans="2:8" ht="19.5" customHeight="1" x14ac:dyDescent="0.2">
      <c r="B29" s="39"/>
      <c r="C29" s="88"/>
      <c r="D29" s="54" t="s">
        <v>30</v>
      </c>
      <c r="E29" s="14">
        <v>12</v>
      </c>
      <c r="F29" s="14">
        <v>1</v>
      </c>
      <c r="G29" s="15">
        <f t="shared" si="1"/>
        <v>8.3333333333333329E-2</v>
      </c>
      <c r="H29" s="13"/>
    </row>
    <row r="30" spans="2:8" ht="19.5" customHeight="1" x14ac:dyDescent="0.2">
      <c r="B30" s="39"/>
      <c r="C30" s="70" t="s">
        <v>19</v>
      </c>
      <c r="D30" s="63" t="s">
        <v>74</v>
      </c>
      <c r="E30" s="57">
        <v>20</v>
      </c>
      <c r="F30" s="57">
        <v>0</v>
      </c>
      <c r="G30" s="57">
        <v>0</v>
      </c>
      <c r="H30" s="13"/>
    </row>
    <row r="31" spans="2:8" ht="19.5" customHeight="1" x14ac:dyDescent="0.2">
      <c r="B31" s="39"/>
      <c r="C31" s="60" t="s">
        <v>18</v>
      </c>
      <c r="D31" s="22" t="s">
        <v>1</v>
      </c>
      <c r="E31" s="28">
        <v>143</v>
      </c>
      <c r="F31" s="28">
        <v>80</v>
      </c>
      <c r="G31" s="15">
        <f t="shared" si="1"/>
        <v>0.55944055944055948</v>
      </c>
      <c r="H31" s="13"/>
    </row>
    <row r="32" spans="2:8" ht="19.5" customHeight="1" x14ac:dyDescent="0.2">
      <c r="B32" s="39"/>
      <c r="C32" s="62" t="s">
        <v>66</v>
      </c>
      <c r="D32" s="62" t="s">
        <v>27</v>
      </c>
      <c r="E32" s="24">
        <v>24</v>
      </c>
      <c r="F32" s="24">
        <v>2</v>
      </c>
      <c r="G32" s="49">
        <f t="shared" si="1"/>
        <v>8.3333333333333329E-2</v>
      </c>
      <c r="H32" s="13"/>
    </row>
    <row r="33" spans="2:8" ht="19.5" customHeight="1" x14ac:dyDescent="0.2">
      <c r="B33" s="39"/>
      <c r="C33" s="76" t="s">
        <v>20</v>
      </c>
      <c r="D33" s="61" t="s">
        <v>75</v>
      </c>
      <c r="E33" s="21">
        <v>45</v>
      </c>
      <c r="F33" s="21">
        <v>0</v>
      </c>
      <c r="G33" s="21">
        <v>0</v>
      </c>
      <c r="H33" s="13"/>
    </row>
    <row r="34" spans="2:8" ht="19.5" customHeight="1" x14ac:dyDescent="0.2">
      <c r="B34" s="39"/>
      <c r="C34" s="62" t="s">
        <v>23</v>
      </c>
      <c r="D34" s="62" t="s">
        <v>76</v>
      </c>
      <c r="E34" s="24">
        <v>16</v>
      </c>
      <c r="F34" s="24">
        <v>1</v>
      </c>
      <c r="G34" s="49">
        <f t="shared" si="1"/>
        <v>6.25E-2</v>
      </c>
      <c r="H34" s="13"/>
    </row>
    <row r="35" spans="2:8" ht="19.5" customHeight="1" x14ac:dyDescent="0.2">
      <c r="B35" s="39"/>
      <c r="C35" s="61" t="s">
        <v>21</v>
      </c>
      <c r="D35" s="61" t="s">
        <v>69</v>
      </c>
      <c r="E35" s="21">
        <v>6</v>
      </c>
      <c r="F35" s="21">
        <v>1</v>
      </c>
      <c r="G35" s="15">
        <f t="shared" si="1"/>
        <v>0.16666666666666666</v>
      </c>
      <c r="H35" s="13"/>
    </row>
    <row r="36" spans="2:8" ht="19.5" customHeight="1" x14ac:dyDescent="0.2">
      <c r="B36" s="39"/>
      <c r="C36" s="99" t="s">
        <v>77</v>
      </c>
      <c r="D36" s="99"/>
      <c r="E36" s="36">
        <f>SUM(E7:E35)</f>
        <v>1952</v>
      </c>
      <c r="F36" s="36">
        <f>SUM(F7:F35)</f>
        <v>708</v>
      </c>
      <c r="G36" s="37">
        <f>F36/E36</f>
        <v>0.36270491803278687</v>
      </c>
      <c r="H36" s="13"/>
    </row>
    <row r="37" spans="2:8" s="4" customFormat="1" x14ac:dyDescent="0.2">
      <c r="B37" s="40"/>
      <c r="C37" s="17"/>
      <c r="D37" s="17"/>
      <c r="E37" s="18"/>
      <c r="F37" s="18"/>
      <c r="G37" s="19"/>
      <c r="H37" s="20"/>
    </row>
    <row r="38" spans="2:8" s="4" customFormat="1" x14ac:dyDescent="0.2">
      <c r="B38" s="5"/>
      <c r="C38" s="6"/>
      <c r="D38" s="6"/>
      <c r="E38" s="7"/>
      <c r="F38" s="7"/>
      <c r="G38" s="8"/>
      <c r="H38" s="9"/>
    </row>
    <row r="39" spans="2:8" x14ac:dyDescent="0.2">
      <c r="B39" s="5"/>
      <c r="C39" s="6"/>
      <c r="D39" s="6"/>
      <c r="E39" s="25"/>
      <c r="F39" s="25"/>
      <c r="G39" s="6"/>
      <c r="H39" s="9"/>
    </row>
    <row r="40" spans="2:8" ht="3.75" customHeight="1" x14ac:dyDescent="0.2">
      <c r="B40" s="38"/>
      <c r="C40" s="10"/>
      <c r="D40" s="10"/>
      <c r="E40" s="26"/>
      <c r="F40" s="26"/>
      <c r="G40" s="10"/>
      <c r="H40" s="11"/>
    </row>
    <row r="41" spans="2:8" ht="41.25" customHeight="1" x14ac:dyDescent="0.2">
      <c r="B41" s="39"/>
      <c r="C41" s="12" t="s">
        <v>53</v>
      </c>
      <c r="D41" s="23" t="s">
        <v>0</v>
      </c>
      <c r="E41" s="12" t="s">
        <v>80</v>
      </c>
      <c r="F41" s="12" t="s">
        <v>49</v>
      </c>
      <c r="G41" s="12" t="s">
        <v>50</v>
      </c>
      <c r="H41" s="13"/>
    </row>
    <row r="42" spans="2:8" ht="19.5" customHeight="1" x14ac:dyDescent="0.2">
      <c r="B42" s="39"/>
      <c r="C42" s="53" t="s">
        <v>11</v>
      </c>
      <c r="D42" s="54" t="s">
        <v>31</v>
      </c>
      <c r="E42" s="14">
        <v>2</v>
      </c>
      <c r="F42" s="14">
        <v>0</v>
      </c>
      <c r="G42" s="14">
        <v>0</v>
      </c>
      <c r="H42" s="13"/>
    </row>
    <row r="43" spans="2:8" ht="27" customHeight="1" x14ac:dyDescent="0.2">
      <c r="B43" s="39"/>
      <c r="C43" s="96" t="s">
        <v>16</v>
      </c>
      <c r="D43" s="41" t="s">
        <v>60</v>
      </c>
      <c r="E43" s="30">
        <v>45</v>
      </c>
      <c r="F43" s="30">
        <v>0</v>
      </c>
      <c r="G43" s="30">
        <v>0</v>
      </c>
      <c r="H43" s="13"/>
    </row>
    <row r="44" spans="2:8" ht="19.5" customHeight="1" x14ac:dyDescent="0.2">
      <c r="B44" s="39"/>
      <c r="C44" s="97"/>
      <c r="D44" s="41" t="s">
        <v>61</v>
      </c>
      <c r="E44" s="30">
        <v>5</v>
      </c>
      <c r="F44" s="30">
        <v>0</v>
      </c>
      <c r="G44" s="30">
        <v>0</v>
      </c>
      <c r="H44" s="13"/>
    </row>
    <row r="45" spans="2:8" ht="27" customHeight="1" x14ac:dyDescent="0.2">
      <c r="B45" s="39"/>
      <c r="C45" s="97"/>
      <c r="D45" s="41" t="s">
        <v>62</v>
      </c>
      <c r="E45" s="30">
        <v>10</v>
      </c>
      <c r="F45" s="30">
        <v>0</v>
      </c>
      <c r="G45" s="30">
        <v>0</v>
      </c>
      <c r="H45" s="13"/>
    </row>
    <row r="46" spans="2:8" ht="19.5" customHeight="1" x14ac:dyDescent="0.2">
      <c r="B46" s="39"/>
      <c r="C46" s="100" t="s">
        <v>17</v>
      </c>
      <c r="D46" s="54" t="s">
        <v>32</v>
      </c>
      <c r="E46" s="14">
        <v>42</v>
      </c>
      <c r="F46" s="14">
        <v>6</v>
      </c>
      <c r="G46" s="59">
        <f t="shared" ref="G46:G77" si="2">F46/E46</f>
        <v>0.14285714285714285</v>
      </c>
      <c r="H46" s="13"/>
    </row>
    <row r="47" spans="2:8" ht="19.5" customHeight="1" x14ac:dyDescent="0.2">
      <c r="B47" s="39"/>
      <c r="C47" s="100"/>
      <c r="D47" s="22" t="s">
        <v>33</v>
      </c>
      <c r="E47" s="28">
        <v>38</v>
      </c>
      <c r="F47" s="28">
        <v>1</v>
      </c>
      <c r="G47" s="59">
        <f t="shared" si="2"/>
        <v>2.6315789473684209E-2</v>
      </c>
      <c r="H47" s="13"/>
    </row>
    <row r="48" spans="2:8" ht="19.5" customHeight="1" x14ac:dyDescent="0.2">
      <c r="B48" s="39"/>
      <c r="C48" s="101" t="s">
        <v>19</v>
      </c>
      <c r="D48" s="29" t="s">
        <v>34</v>
      </c>
      <c r="E48" s="30">
        <v>12</v>
      </c>
      <c r="F48" s="30">
        <v>1</v>
      </c>
      <c r="G48" s="58">
        <f t="shared" si="2"/>
        <v>8.3333333333333329E-2</v>
      </c>
      <c r="H48" s="13"/>
    </row>
    <row r="49" spans="2:8" ht="19.5" customHeight="1" x14ac:dyDescent="0.2">
      <c r="B49" s="39"/>
      <c r="C49" s="101"/>
      <c r="D49" s="55" t="s">
        <v>35</v>
      </c>
      <c r="E49" s="16">
        <v>35</v>
      </c>
      <c r="F49" s="16">
        <v>1</v>
      </c>
      <c r="G49" s="58">
        <f t="shared" si="2"/>
        <v>2.8571428571428571E-2</v>
      </c>
      <c r="H49" s="13"/>
    </row>
    <row r="50" spans="2:8" ht="19.5" customHeight="1" x14ac:dyDescent="0.2">
      <c r="B50" s="39"/>
      <c r="C50" s="101"/>
      <c r="D50" s="29" t="s">
        <v>36</v>
      </c>
      <c r="E50" s="30">
        <v>46</v>
      </c>
      <c r="F50" s="30">
        <v>6</v>
      </c>
      <c r="G50" s="58">
        <f t="shared" si="2"/>
        <v>0.13043478260869565</v>
      </c>
      <c r="H50" s="13"/>
    </row>
    <row r="51" spans="2:8" ht="19.5" customHeight="1" x14ac:dyDescent="0.2">
      <c r="B51" s="39"/>
      <c r="C51" s="102" t="s">
        <v>66</v>
      </c>
      <c r="D51" s="22" t="s">
        <v>37</v>
      </c>
      <c r="E51" s="51">
        <v>29</v>
      </c>
      <c r="F51" s="28">
        <v>2</v>
      </c>
      <c r="G51" s="59">
        <f t="shared" si="2"/>
        <v>6.8965517241379309E-2</v>
      </c>
      <c r="H51" s="13"/>
    </row>
    <row r="52" spans="2:8" ht="19.5" customHeight="1" x14ac:dyDescent="0.2">
      <c r="B52" s="39"/>
      <c r="C52" s="103"/>
      <c r="D52" s="54" t="s">
        <v>38</v>
      </c>
      <c r="E52" s="52">
        <v>30</v>
      </c>
      <c r="F52" s="14">
        <v>8</v>
      </c>
      <c r="G52" s="59">
        <f t="shared" si="2"/>
        <v>0.26666666666666666</v>
      </c>
      <c r="H52" s="13"/>
    </row>
    <row r="53" spans="2:8" ht="19.5" customHeight="1" x14ac:dyDescent="0.2">
      <c r="B53" s="39"/>
      <c r="C53" s="103"/>
      <c r="D53" s="22" t="s">
        <v>10</v>
      </c>
      <c r="E53" s="51">
        <v>76</v>
      </c>
      <c r="F53" s="28">
        <v>18</v>
      </c>
      <c r="G53" s="59">
        <f t="shared" si="2"/>
        <v>0.23684210526315788</v>
      </c>
      <c r="H53" s="13"/>
    </row>
    <row r="54" spans="2:8" ht="19.5" customHeight="1" x14ac:dyDescent="0.2">
      <c r="B54" s="39"/>
      <c r="C54" s="103"/>
      <c r="D54" s="22" t="s">
        <v>81</v>
      </c>
      <c r="E54" s="51">
        <v>2</v>
      </c>
      <c r="F54" s="28">
        <v>0</v>
      </c>
      <c r="G54" s="28">
        <v>0</v>
      </c>
      <c r="H54" s="13"/>
    </row>
    <row r="55" spans="2:8" ht="19.5" customHeight="1" x14ac:dyDescent="0.2">
      <c r="B55" s="39"/>
      <c r="C55" s="104"/>
      <c r="D55" s="22" t="s">
        <v>82</v>
      </c>
      <c r="E55" s="51">
        <v>3</v>
      </c>
      <c r="F55" s="28">
        <v>1</v>
      </c>
      <c r="G55" s="59">
        <f t="shared" si="2"/>
        <v>0.33333333333333331</v>
      </c>
      <c r="H55" s="13"/>
    </row>
    <row r="56" spans="2:8" ht="19.5" customHeight="1" x14ac:dyDescent="0.2">
      <c r="B56" s="39"/>
      <c r="C56" s="101" t="s">
        <v>20</v>
      </c>
      <c r="D56" s="29" t="s">
        <v>8</v>
      </c>
      <c r="E56" s="30">
        <v>44</v>
      </c>
      <c r="F56" s="30">
        <v>0</v>
      </c>
      <c r="G56" s="58">
        <f t="shared" si="2"/>
        <v>0</v>
      </c>
      <c r="H56" s="13"/>
    </row>
    <row r="57" spans="2:8" ht="19.5" customHeight="1" x14ac:dyDescent="0.2">
      <c r="B57" s="39"/>
      <c r="C57" s="101"/>
      <c r="D57" s="55" t="s">
        <v>39</v>
      </c>
      <c r="E57" s="16">
        <v>47</v>
      </c>
      <c r="F57" s="16">
        <v>1</v>
      </c>
      <c r="G57" s="58">
        <f t="shared" si="2"/>
        <v>2.1276595744680851E-2</v>
      </c>
      <c r="H57" s="13"/>
    </row>
    <row r="58" spans="2:8" ht="19.5" customHeight="1" x14ac:dyDescent="0.2">
      <c r="B58" s="39"/>
      <c r="C58" s="100" t="s">
        <v>67</v>
      </c>
      <c r="D58" s="54" t="s">
        <v>40</v>
      </c>
      <c r="E58" s="14">
        <v>4</v>
      </c>
      <c r="F58" s="14">
        <v>1</v>
      </c>
      <c r="G58" s="59">
        <f t="shared" si="2"/>
        <v>0.25</v>
      </c>
      <c r="H58" s="13"/>
    </row>
    <row r="59" spans="2:8" ht="19.5" customHeight="1" x14ac:dyDescent="0.2">
      <c r="B59" s="39"/>
      <c r="C59" s="100"/>
      <c r="D59" s="22" t="s">
        <v>41</v>
      </c>
      <c r="E59" s="28">
        <v>57</v>
      </c>
      <c r="F59" s="28">
        <v>7</v>
      </c>
      <c r="G59" s="59">
        <f t="shared" si="2"/>
        <v>0.12280701754385964</v>
      </c>
      <c r="H59" s="13"/>
    </row>
    <row r="60" spans="2:8" ht="19.5" customHeight="1" x14ac:dyDescent="0.2">
      <c r="B60" s="39"/>
      <c r="C60" s="100"/>
      <c r="D60" s="54" t="s">
        <v>42</v>
      </c>
      <c r="E60" s="14">
        <v>9</v>
      </c>
      <c r="F60" s="14">
        <v>4</v>
      </c>
      <c r="G60" s="59">
        <f t="shared" si="2"/>
        <v>0.44444444444444442</v>
      </c>
      <c r="H60" s="13"/>
    </row>
    <row r="61" spans="2:8" ht="19.5" customHeight="1" x14ac:dyDescent="0.2">
      <c r="B61" s="39"/>
      <c r="C61" s="100"/>
      <c r="D61" s="22" t="s">
        <v>43</v>
      </c>
      <c r="E61" s="28">
        <v>43</v>
      </c>
      <c r="F61" s="28">
        <v>4</v>
      </c>
      <c r="G61" s="59">
        <f t="shared" si="2"/>
        <v>9.3023255813953487E-2</v>
      </c>
      <c r="H61" s="13"/>
    </row>
    <row r="62" spans="2:8" ht="19.5" customHeight="1" x14ac:dyDescent="0.2">
      <c r="B62" s="39"/>
      <c r="C62" s="100"/>
      <c r="D62" s="54" t="s">
        <v>44</v>
      </c>
      <c r="E62" s="14">
        <v>35</v>
      </c>
      <c r="F62" s="14">
        <v>2</v>
      </c>
      <c r="G62" s="59">
        <f t="shared" si="2"/>
        <v>5.7142857142857141E-2</v>
      </c>
      <c r="H62" s="13"/>
    </row>
    <row r="63" spans="2:8" ht="19.5" customHeight="1" x14ac:dyDescent="0.2">
      <c r="B63" s="39"/>
      <c r="C63" s="100"/>
      <c r="D63" s="22" t="s">
        <v>45</v>
      </c>
      <c r="E63" s="28">
        <v>35</v>
      </c>
      <c r="F63" s="28">
        <v>10</v>
      </c>
      <c r="G63" s="59">
        <f t="shared" si="2"/>
        <v>0.2857142857142857</v>
      </c>
      <c r="H63" s="13"/>
    </row>
    <row r="64" spans="2:8" ht="19.5" customHeight="1" x14ac:dyDescent="0.2">
      <c r="B64" s="39"/>
      <c r="C64" s="101" t="s">
        <v>23</v>
      </c>
      <c r="D64" s="29" t="s">
        <v>41</v>
      </c>
      <c r="E64" s="30">
        <v>59</v>
      </c>
      <c r="F64" s="30">
        <v>5</v>
      </c>
      <c r="G64" s="58">
        <f t="shared" si="2"/>
        <v>8.4745762711864403E-2</v>
      </c>
      <c r="H64" s="13"/>
    </row>
    <row r="65" spans="2:8" ht="19.5" customHeight="1" x14ac:dyDescent="0.2">
      <c r="B65" s="39"/>
      <c r="C65" s="101"/>
      <c r="D65" s="55" t="s">
        <v>42</v>
      </c>
      <c r="E65" s="16">
        <v>12</v>
      </c>
      <c r="F65" s="16">
        <v>0</v>
      </c>
      <c r="G65" s="16">
        <v>0</v>
      </c>
      <c r="H65" s="13"/>
    </row>
    <row r="66" spans="2:8" ht="19.5" customHeight="1" x14ac:dyDescent="0.2">
      <c r="B66" s="39"/>
      <c r="C66" s="101"/>
      <c r="D66" s="29" t="s">
        <v>43</v>
      </c>
      <c r="E66" s="30">
        <v>18</v>
      </c>
      <c r="F66" s="30">
        <v>5</v>
      </c>
      <c r="G66" s="58">
        <f t="shared" si="2"/>
        <v>0.27777777777777779</v>
      </c>
      <c r="H66" s="13"/>
    </row>
    <row r="67" spans="2:8" ht="19.5" customHeight="1" x14ac:dyDescent="0.2">
      <c r="B67" s="39"/>
      <c r="C67" s="101"/>
      <c r="D67" s="55" t="s">
        <v>46</v>
      </c>
      <c r="E67" s="16">
        <v>12</v>
      </c>
      <c r="F67" s="16">
        <v>3</v>
      </c>
      <c r="G67" s="58">
        <f t="shared" si="2"/>
        <v>0.25</v>
      </c>
      <c r="H67" s="13"/>
    </row>
    <row r="68" spans="2:8" ht="19.5" customHeight="1" x14ac:dyDescent="0.2">
      <c r="B68" s="39"/>
      <c r="C68" s="101"/>
      <c r="D68" s="29" t="s">
        <v>47</v>
      </c>
      <c r="E68" s="30">
        <v>5</v>
      </c>
      <c r="F68" s="30">
        <v>2</v>
      </c>
      <c r="G68" s="58">
        <f t="shared" si="2"/>
        <v>0.4</v>
      </c>
      <c r="H68" s="13"/>
    </row>
    <row r="69" spans="2:8" ht="19.5" customHeight="1" x14ac:dyDescent="0.2">
      <c r="B69" s="39"/>
      <c r="C69" s="98" t="s">
        <v>21</v>
      </c>
      <c r="D69" s="22" t="s">
        <v>48</v>
      </c>
      <c r="E69" s="28">
        <v>38</v>
      </c>
      <c r="F69" s="28">
        <v>4</v>
      </c>
      <c r="G69" s="59">
        <f t="shared" si="2"/>
        <v>0.10526315789473684</v>
      </c>
      <c r="H69" s="13"/>
    </row>
    <row r="70" spans="2:8" ht="19.5" customHeight="1" x14ac:dyDescent="0.2">
      <c r="B70" s="39"/>
      <c r="C70" s="98"/>
      <c r="D70" s="54" t="s">
        <v>41</v>
      </c>
      <c r="E70" s="14">
        <v>60</v>
      </c>
      <c r="F70" s="14">
        <v>11</v>
      </c>
      <c r="G70" s="59">
        <f t="shared" si="2"/>
        <v>0.18333333333333332</v>
      </c>
      <c r="H70" s="13"/>
    </row>
    <row r="71" spans="2:8" ht="19.5" customHeight="1" x14ac:dyDescent="0.2">
      <c r="B71" s="39"/>
      <c r="C71" s="98"/>
      <c r="D71" s="22" t="s">
        <v>44</v>
      </c>
      <c r="E71" s="28">
        <v>34</v>
      </c>
      <c r="F71" s="28">
        <v>2</v>
      </c>
      <c r="G71" s="59">
        <f t="shared" si="2"/>
        <v>5.8823529411764705E-2</v>
      </c>
      <c r="H71" s="13"/>
    </row>
    <row r="72" spans="2:8" ht="19.5" customHeight="1" x14ac:dyDescent="0.2">
      <c r="B72" s="39"/>
      <c r="C72" s="98"/>
      <c r="D72" s="54" t="s">
        <v>42</v>
      </c>
      <c r="E72" s="14">
        <v>10</v>
      </c>
      <c r="F72" s="14">
        <v>0</v>
      </c>
      <c r="G72" s="14">
        <v>0</v>
      </c>
      <c r="H72" s="13"/>
    </row>
    <row r="73" spans="2:8" ht="19.5" customHeight="1" x14ac:dyDescent="0.2">
      <c r="B73" s="39"/>
      <c r="C73" s="98"/>
      <c r="D73" s="22" t="s">
        <v>43</v>
      </c>
      <c r="E73" s="28">
        <v>15</v>
      </c>
      <c r="F73" s="28">
        <v>1</v>
      </c>
      <c r="G73" s="59">
        <f t="shared" si="2"/>
        <v>6.6666666666666666E-2</v>
      </c>
      <c r="H73" s="13"/>
    </row>
    <row r="74" spans="2:8" ht="19.5" customHeight="1" x14ac:dyDescent="0.2">
      <c r="B74" s="39"/>
      <c r="C74" s="98"/>
      <c r="D74" s="54" t="s">
        <v>47</v>
      </c>
      <c r="E74" s="14">
        <v>21</v>
      </c>
      <c r="F74" s="14">
        <v>4</v>
      </c>
      <c r="G74" s="59">
        <f t="shared" si="2"/>
        <v>0.19047619047619047</v>
      </c>
      <c r="H74" s="13"/>
    </row>
    <row r="75" spans="2:8" ht="19.5" customHeight="1" x14ac:dyDescent="0.2">
      <c r="B75" s="39"/>
      <c r="C75" s="31" t="s">
        <v>79</v>
      </c>
      <c r="D75" s="55" t="s">
        <v>9</v>
      </c>
      <c r="E75" s="16">
        <v>76</v>
      </c>
      <c r="F75" s="16">
        <v>6</v>
      </c>
      <c r="G75" s="58">
        <f t="shared" si="2"/>
        <v>7.8947368421052627E-2</v>
      </c>
      <c r="H75" s="13"/>
    </row>
    <row r="76" spans="2:8" ht="19.5" customHeight="1" x14ac:dyDescent="0.2">
      <c r="B76" s="39"/>
      <c r="C76" s="98" t="s">
        <v>58</v>
      </c>
      <c r="D76" s="22" t="s">
        <v>55</v>
      </c>
      <c r="E76" s="28">
        <v>15</v>
      </c>
      <c r="F76" s="28">
        <v>0</v>
      </c>
      <c r="G76" s="59">
        <f t="shared" si="2"/>
        <v>0</v>
      </c>
      <c r="H76" s="13"/>
    </row>
    <row r="77" spans="2:8" ht="19.5" customHeight="1" x14ac:dyDescent="0.2">
      <c r="B77" s="39"/>
      <c r="C77" s="98"/>
      <c r="D77" s="54" t="s">
        <v>56</v>
      </c>
      <c r="E77" s="14">
        <v>12</v>
      </c>
      <c r="F77" s="14">
        <v>1</v>
      </c>
      <c r="G77" s="59">
        <f t="shared" si="2"/>
        <v>8.3333333333333329E-2</v>
      </c>
      <c r="H77" s="13"/>
    </row>
    <row r="78" spans="2:8" ht="19.5" customHeight="1" x14ac:dyDescent="0.2">
      <c r="B78" s="39"/>
      <c r="C78" s="98"/>
      <c r="D78" s="22" t="s">
        <v>57</v>
      </c>
      <c r="E78" s="28">
        <v>16</v>
      </c>
      <c r="F78" s="28">
        <v>0</v>
      </c>
      <c r="G78" s="28">
        <v>0</v>
      </c>
      <c r="H78" s="13"/>
    </row>
    <row r="79" spans="2:8" ht="19.5" customHeight="1" x14ac:dyDescent="0.2">
      <c r="B79" s="39"/>
      <c r="C79" s="82" t="s">
        <v>63</v>
      </c>
      <c r="D79" s="82"/>
      <c r="E79" s="34">
        <f>SUM(E42:E78)</f>
        <v>1052</v>
      </c>
      <c r="F79" s="34">
        <f>SUM(F42:F78)</f>
        <v>117</v>
      </c>
      <c r="G79" s="35">
        <f t="shared" ref="G79" si="3">+F79/E79</f>
        <v>0.11121673003802281</v>
      </c>
      <c r="H79" s="13"/>
    </row>
    <row r="80" spans="2:8" ht="3.95" customHeight="1" x14ac:dyDescent="0.2">
      <c r="B80" s="40"/>
      <c r="C80" s="17"/>
      <c r="D80" s="17"/>
      <c r="E80" s="17"/>
      <c r="F80" s="17"/>
      <c r="G80" s="17"/>
      <c r="H80" s="20"/>
    </row>
    <row r="81" spans="2:8" s="4" customFormat="1" x14ac:dyDescent="0.2">
      <c r="B81" s="5"/>
      <c r="C81" s="6"/>
      <c r="D81" s="6"/>
      <c r="E81" s="7"/>
      <c r="F81" s="7"/>
      <c r="G81" s="8"/>
      <c r="H81" s="9"/>
    </row>
    <row r="82" spans="2:8" x14ac:dyDescent="0.2">
      <c r="B82" s="5"/>
      <c r="C82" s="6"/>
      <c r="D82" s="6"/>
      <c r="E82" s="25"/>
      <c r="F82" s="25"/>
      <c r="G82" s="6"/>
      <c r="H82" s="9"/>
    </row>
    <row r="83" spans="2:8" ht="3.75" customHeight="1" x14ac:dyDescent="0.2">
      <c r="B83" s="38"/>
      <c r="C83" s="10"/>
      <c r="D83" s="10"/>
      <c r="E83" s="26"/>
      <c r="F83" s="26"/>
      <c r="G83" s="10"/>
      <c r="H83" s="11"/>
    </row>
    <row r="84" spans="2:8" ht="41.25" customHeight="1" x14ac:dyDescent="0.2">
      <c r="B84" s="39"/>
      <c r="C84" s="12" t="s">
        <v>53</v>
      </c>
      <c r="D84" s="23" t="s">
        <v>0</v>
      </c>
      <c r="E84" s="12" t="s">
        <v>80</v>
      </c>
      <c r="F84" s="12" t="s">
        <v>49</v>
      </c>
      <c r="G84" s="12" t="s">
        <v>50</v>
      </c>
      <c r="H84" s="13"/>
    </row>
    <row r="85" spans="2:8" ht="19.5" customHeight="1" x14ac:dyDescent="0.2">
      <c r="B85" s="39"/>
      <c r="C85" s="69" t="s">
        <v>16</v>
      </c>
      <c r="D85" s="61" t="s">
        <v>85</v>
      </c>
      <c r="E85" s="14">
        <v>40</v>
      </c>
      <c r="F85" s="14">
        <v>0</v>
      </c>
      <c r="G85" s="14">
        <v>0</v>
      </c>
      <c r="H85" s="13"/>
    </row>
    <row r="86" spans="2:8" ht="27" customHeight="1" x14ac:dyDescent="0.2">
      <c r="B86" s="39"/>
      <c r="C86" s="96" t="s">
        <v>20</v>
      </c>
      <c r="D86" s="41" t="s">
        <v>86</v>
      </c>
      <c r="E86" s="30">
        <v>351</v>
      </c>
      <c r="F86" s="30">
        <v>75</v>
      </c>
      <c r="G86" s="58">
        <f t="shared" ref="G86" si="4">F86/E86</f>
        <v>0.21367521367521367</v>
      </c>
      <c r="H86" s="13"/>
    </row>
    <row r="87" spans="2:8" ht="19.5" customHeight="1" x14ac:dyDescent="0.2">
      <c r="B87" s="39"/>
      <c r="C87" s="97"/>
      <c r="D87" s="73" t="s">
        <v>87</v>
      </c>
      <c r="E87" s="30">
        <v>5</v>
      </c>
      <c r="F87" s="30">
        <v>0</v>
      </c>
      <c r="G87" s="30">
        <v>0</v>
      </c>
      <c r="H87" s="13"/>
    </row>
    <row r="88" spans="2:8" ht="19.5" customHeight="1" x14ac:dyDescent="0.2">
      <c r="B88" s="39"/>
      <c r="C88" s="98" t="s">
        <v>58</v>
      </c>
      <c r="D88" s="74" t="s">
        <v>88</v>
      </c>
      <c r="E88" s="14">
        <v>2</v>
      </c>
      <c r="F88" s="14">
        <v>0</v>
      </c>
      <c r="G88" s="14">
        <v>0</v>
      </c>
      <c r="H88" s="13"/>
    </row>
    <row r="89" spans="2:8" ht="19.5" customHeight="1" x14ac:dyDescent="0.2">
      <c r="B89" s="39"/>
      <c r="C89" s="98"/>
      <c r="D89" s="74" t="s">
        <v>89</v>
      </c>
      <c r="E89" s="14">
        <v>1</v>
      </c>
      <c r="F89" s="14">
        <v>0</v>
      </c>
      <c r="G89" s="14">
        <v>0</v>
      </c>
      <c r="H89" s="13"/>
    </row>
    <row r="90" spans="2:8" ht="19.5" customHeight="1" x14ac:dyDescent="0.2">
      <c r="B90" s="39"/>
      <c r="C90" s="82" t="s">
        <v>83</v>
      </c>
      <c r="D90" s="82"/>
      <c r="E90" s="34">
        <f>SUM(E85:E89)</f>
        <v>399</v>
      </c>
      <c r="F90" s="34">
        <f>SUM(F85:F89)</f>
        <v>75</v>
      </c>
      <c r="G90" s="35">
        <f>+F90/E90</f>
        <v>0.18796992481203006</v>
      </c>
      <c r="H90" s="13"/>
    </row>
    <row r="91" spans="2:8" ht="19.5" customHeight="1" x14ac:dyDescent="0.2">
      <c r="B91" s="39"/>
      <c r="C91" s="83" t="s">
        <v>54</v>
      </c>
      <c r="D91" s="83"/>
      <c r="E91" s="32">
        <f>E36+E90+E79</f>
        <v>3403</v>
      </c>
      <c r="F91" s="32">
        <f>F36+F90+F79</f>
        <v>900</v>
      </c>
      <c r="G91" s="33">
        <f t="shared" ref="G91" si="5">+F91/E91</f>
        <v>0.26447252424331474</v>
      </c>
      <c r="H91" s="13"/>
    </row>
    <row r="92" spans="2:8" ht="3.95" customHeight="1" x14ac:dyDescent="0.2">
      <c r="B92" s="40"/>
      <c r="C92" s="17"/>
      <c r="D92" s="17"/>
      <c r="E92" s="17"/>
      <c r="F92" s="17"/>
      <c r="G92" s="17"/>
      <c r="H92" s="20"/>
    </row>
    <row r="93" spans="2:8" ht="12.75" customHeight="1" x14ac:dyDescent="0.2">
      <c r="B93" s="5"/>
      <c r="C93" s="6"/>
      <c r="D93" s="6"/>
      <c r="E93" s="6"/>
      <c r="F93" s="6"/>
      <c r="G93" s="6"/>
      <c r="H93" s="9"/>
    </row>
    <row r="94" spans="2:8" ht="12.75" customHeight="1" x14ac:dyDescent="0.2">
      <c r="B94" s="5"/>
      <c r="C94" s="6"/>
      <c r="D94" s="6"/>
      <c r="E94" s="6"/>
      <c r="F94" s="6"/>
      <c r="G94" s="6"/>
      <c r="H94" s="9"/>
    </row>
    <row r="95" spans="2:8" ht="3.75" customHeight="1" x14ac:dyDescent="0.2">
      <c r="B95" s="38"/>
      <c r="C95" s="10"/>
      <c r="D95" s="10"/>
      <c r="E95" s="26"/>
      <c r="F95" s="26"/>
      <c r="G95" s="10"/>
      <c r="H95" s="11"/>
    </row>
    <row r="96" spans="2:8" ht="41.25" customHeight="1" x14ac:dyDescent="0.2">
      <c r="B96" s="39"/>
      <c r="C96" s="12" t="s">
        <v>53</v>
      </c>
      <c r="D96" s="23" t="s">
        <v>0</v>
      </c>
      <c r="E96" s="12" t="s">
        <v>80</v>
      </c>
      <c r="F96" s="12" t="s">
        <v>49</v>
      </c>
      <c r="G96" s="12" t="s">
        <v>50</v>
      </c>
      <c r="H96" s="13"/>
    </row>
    <row r="97" spans="2:8" ht="19.5" customHeight="1" x14ac:dyDescent="0.2">
      <c r="B97" s="39"/>
      <c r="C97" s="87" t="s">
        <v>95</v>
      </c>
      <c r="D97" s="61" t="s">
        <v>96</v>
      </c>
      <c r="E97" s="14">
        <v>68</v>
      </c>
      <c r="F97" s="14">
        <v>1</v>
      </c>
      <c r="G97" s="59">
        <f>F97/E97</f>
        <v>1.4705882352941176E-2</v>
      </c>
      <c r="H97" s="13"/>
    </row>
    <row r="98" spans="2:8" ht="19.5" customHeight="1" x14ac:dyDescent="0.2">
      <c r="B98" s="39"/>
      <c r="C98" s="88"/>
      <c r="D98" s="61" t="s">
        <v>100</v>
      </c>
      <c r="E98" s="14">
        <v>24</v>
      </c>
      <c r="F98" s="14">
        <v>0</v>
      </c>
      <c r="G98" s="14">
        <v>0</v>
      </c>
      <c r="H98" s="13"/>
    </row>
    <row r="99" spans="2:8" ht="19.5" customHeight="1" x14ac:dyDescent="0.2">
      <c r="B99" s="39"/>
      <c r="C99" s="71" t="s">
        <v>97</v>
      </c>
      <c r="D99" s="70" t="s">
        <v>96</v>
      </c>
      <c r="E99" s="30">
        <v>10</v>
      </c>
      <c r="F99" s="30">
        <v>2</v>
      </c>
      <c r="G99" s="58">
        <f t="shared" ref="G99:G107" si="6">F99/E99</f>
        <v>0.2</v>
      </c>
      <c r="H99" s="13"/>
    </row>
    <row r="100" spans="2:8" ht="19.5" customHeight="1" x14ac:dyDescent="0.2">
      <c r="B100" s="39"/>
      <c r="C100" s="87" t="s">
        <v>59</v>
      </c>
      <c r="D100" s="61" t="s">
        <v>101</v>
      </c>
      <c r="E100" s="14">
        <v>22</v>
      </c>
      <c r="F100" s="14">
        <v>2</v>
      </c>
      <c r="G100" s="59">
        <f t="shared" si="6"/>
        <v>9.0909090909090912E-2</v>
      </c>
      <c r="H100" s="13"/>
    </row>
    <row r="101" spans="2:8" ht="19.5" customHeight="1" x14ac:dyDescent="0.2">
      <c r="B101" s="39"/>
      <c r="C101" s="89"/>
      <c r="D101" s="61" t="s">
        <v>102</v>
      </c>
      <c r="E101" s="14">
        <v>57</v>
      </c>
      <c r="F101" s="14">
        <v>9</v>
      </c>
      <c r="G101" s="59">
        <f t="shared" si="6"/>
        <v>0.15789473684210525</v>
      </c>
      <c r="H101" s="13"/>
    </row>
    <row r="102" spans="2:8" ht="19.5" customHeight="1" x14ac:dyDescent="0.2">
      <c r="B102" s="39"/>
      <c r="C102" s="89"/>
      <c r="D102" s="61" t="s">
        <v>103</v>
      </c>
      <c r="E102" s="14">
        <v>113</v>
      </c>
      <c r="F102" s="14">
        <v>15</v>
      </c>
      <c r="G102" s="59">
        <f t="shared" si="6"/>
        <v>0.13274336283185842</v>
      </c>
      <c r="H102" s="13"/>
    </row>
    <row r="103" spans="2:8" ht="19.5" customHeight="1" x14ac:dyDescent="0.2">
      <c r="B103" s="39"/>
      <c r="C103" s="88"/>
      <c r="D103" s="61" t="s">
        <v>104</v>
      </c>
      <c r="E103" s="14">
        <v>17</v>
      </c>
      <c r="F103" s="14">
        <v>3</v>
      </c>
      <c r="G103" s="59">
        <f t="shared" si="6"/>
        <v>0.17647058823529413</v>
      </c>
      <c r="H103" s="13"/>
    </row>
    <row r="104" spans="2:8" ht="19.5" customHeight="1" x14ac:dyDescent="0.2">
      <c r="B104" s="39"/>
      <c r="C104" s="90" t="s">
        <v>98</v>
      </c>
      <c r="D104" s="62" t="s">
        <v>105</v>
      </c>
      <c r="E104" s="16">
        <v>17</v>
      </c>
      <c r="F104" s="16">
        <v>3</v>
      </c>
      <c r="G104" s="58">
        <f t="shared" si="6"/>
        <v>0.17647058823529413</v>
      </c>
      <c r="H104" s="13"/>
    </row>
    <row r="105" spans="2:8" ht="19.5" customHeight="1" x14ac:dyDescent="0.2">
      <c r="B105" s="39"/>
      <c r="C105" s="91"/>
      <c r="D105" s="70" t="s">
        <v>100</v>
      </c>
      <c r="E105" s="16">
        <v>14</v>
      </c>
      <c r="F105" s="16">
        <v>0</v>
      </c>
      <c r="G105" s="16">
        <v>0</v>
      </c>
      <c r="H105" s="13"/>
    </row>
    <row r="106" spans="2:8" ht="19.5" customHeight="1" x14ac:dyDescent="0.2">
      <c r="B106" s="39"/>
      <c r="C106" s="92"/>
      <c r="D106" s="62" t="s">
        <v>102</v>
      </c>
      <c r="E106" s="16">
        <v>26</v>
      </c>
      <c r="F106" s="16">
        <v>2</v>
      </c>
      <c r="G106" s="58">
        <f t="shared" si="6"/>
        <v>7.6923076923076927E-2</v>
      </c>
      <c r="H106" s="13"/>
    </row>
    <row r="107" spans="2:8" ht="19.5" customHeight="1" x14ac:dyDescent="0.2">
      <c r="B107" s="39"/>
      <c r="C107" s="72" t="s">
        <v>99</v>
      </c>
      <c r="D107" s="61" t="s">
        <v>104</v>
      </c>
      <c r="E107" s="28">
        <v>18</v>
      </c>
      <c r="F107" s="28">
        <v>1</v>
      </c>
      <c r="G107" s="59">
        <f t="shared" si="6"/>
        <v>5.5555555555555552E-2</v>
      </c>
      <c r="H107" s="13"/>
    </row>
    <row r="108" spans="2:8" ht="19.5" customHeight="1" x14ac:dyDescent="0.2">
      <c r="B108" s="39"/>
      <c r="C108" s="82" t="s">
        <v>63</v>
      </c>
      <c r="D108" s="82"/>
      <c r="E108" s="34">
        <f>SUM(E97:E107)</f>
        <v>386</v>
      </c>
      <c r="F108" s="34">
        <f>SUM(F97:F107)</f>
        <v>38</v>
      </c>
      <c r="G108" s="35">
        <f t="shared" ref="G108" si="7">+F108/E108</f>
        <v>9.8445595854922283E-2</v>
      </c>
      <c r="H108" s="13"/>
    </row>
    <row r="109" spans="2:8" ht="3.95" customHeight="1" x14ac:dyDescent="0.2">
      <c r="B109" s="40"/>
      <c r="C109" s="17"/>
      <c r="D109" s="17"/>
      <c r="E109" s="17"/>
      <c r="F109" s="17"/>
      <c r="G109" s="17"/>
      <c r="H109" s="20"/>
    </row>
    <row r="110" spans="2:8" s="4" customFormat="1" x14ac:dyDescent="0.2">
      <c r="B110" s="5"/>
      <c r="C110" s="6"/>
      <c r="D110" s="6"/>
      <c r="E110" s="7"/>
      <c r="F110" s="7"/>
      <c r="G110" s="8"/>
      <c r="H110" s="9"/>
    </row>
    <row r="111" spans="2:8" x14ac:dyDescent="0.2">
      <c r="B111" s="5"/>
      <c r="C111" s="6"/>
      <c r="D111" s="6"/>
      <c r="E111" s="25"/>
      <c r="F111" s="25"/>
      <c r="G111" s="6"/>
      <c r="H111" s="9"/>
    </row>
    <row r="112" spans="2:8" ht="3.75" customHeight="1" x14ac:dyDescent="0.2">
      <c r="B112" s="38"/>
      <c r="C112" s="10"/>
      <c r="D112" s="10"/>
      <c r="E112" s="26"/>
      <c r="F112" s="26"/>
      <c r="G112" s="10"/>
      <c r="H112" s="11"/>
    </row>
    <row r="113" spans="2:9" ht="41.25" customHeight="1" x14ac:dyDescent="0.2">
      <c r="B113" s="39"/>
      <c r="C113" s="12" t="s">
        <v>53</v>
      </c>
      <c r="D113" s="23" t="s">
        <v>0</v>
      </c>
      <c r="E113" s="12" t="s">
        <v>80</v>
      </c>
      <c r="F113" s="12" t="s">
        <v>49</v>
      </c>
      <c r="G113" s="12" t="s">
        <v>50</v>
      </c>
      <c r="H113" s="13"/>
    </row>
    <row r="114" spans="2:9" ht="19.5" customHeight="1" x14ac:dyDescent="0.2">
      <c r="B114" s="39"/>
      <c r="C114" s="78" t="s">
        <v>95</v>
      </c>
      <c r="D114" s="61" t="s">
        <v>106</v>
      </c>
      <c r="E114" s="14">
        <v>38</v>
      </c>
      <c r="F114" s="14">
        <v>0</v>
      </c>
      <c r="G114" s="14">
        <v>0</v>
      </c>
      <c r="H114" s="13"/>
    </row>
    <row r="115" spans="2:9" ht="27" customHeight="1" x14ac:dyDescent="0.2">
      <c r="B115" s="39"/>
      <c r="C115" s="77" t="s">
        <v>97</v>
      </c>
      <c r="D115" s="41" t="s">
        <v>106</v>
      </c>
      <c r="E115" s="30">
        <v>7</v>
      </c>
      <c r="F115" s="30">
        <v>0</v>
      </c>
      <c r="G115" s="30">
        <v>0</v>
      </c>
      <c r="H115" s="13"/>
    </row>
    <row r="116" spans="2:9" ht="19.5" customHeight="1" x14ac:dyDescent="0.2">
      <c r="B116" s="39"/>
      <c r="C116" s="89" t="s">
        <v>107</v>
      </c>
      <c r="D116" s="79" t="s">
        <v>108</v>
      </c>
      <c r="E116" s="14">
        <v>11</v>
      </c>
      <c r="F116" s="14">
        <v>0</v>
      </c>
      <c r="G116" s="14">
        <v>0</v>
      </c>
      <c r="H116" s="13"/>
    </row>
    <row r="117" spans="2:9" ht="19.5" customHeight="1" x14ac:dyDescent="0.2">
      <c r="B117" s="39"/>
      <c r="C117" s="89"/>
      <c r="D117" s="74" t="s">
        <v>109</v>
      </c>
      <c r="E117" s="14">
        <v>12</v>
      </c>
      <c r="F117" s="14">
        <v>1</v>
      </c>
      <c r="G117" s="59">
        <f t="shared" ref="G117:G120" si="8">F117/E117</f>
        <v>8.3333333333333329E-2</v>
      </c>
      <c r="H117" s="13"/>
    </row>
    <row r="118" spans="2:9" ht="19.5" customHeight="1" x14ac:dyDescent="0.2">
      <c r="B118" s="39"/>
      <c r="C118" s="91" t="s">
        <v>59</v>
      </c>
      <c r="D118" s="75" t="s">
        <v>90</v>
      </c>
      <c r="E118" s="30">
        <v>15</v>
      </c>
      <c r="F118" s="30">
        <v>2</v>
      </c>
      <c r="G118" s="58">
        <f t="shared" si="8"/>
        <v>0.13333333333333333</v>
      </c>
      <c r="H118" s="13"/>
    </row>
    <row r="119" spans="2:9" ht="19.5" customHeight="1" x14ac:dyDescent="0.2">
      <c r="B119" s="39"/>
      <c r="C119" s="91"/>
      <c r="D119" s="75" t="s">
        <v>91</v>
      </c>
      <c r="E119" s="30">
        <v>17</v>
      </c>
      <c r="F119" s="30">
        <v>4</v>
      </c>
      <c r="G119" s="58">
        <f t="shared" si="8"/>
        <v>0.23529411764705882</v>
      </c>
      <c r="H119" s="13"/>
    </row>
    <row r="120" spans="2:9" ht="19.5" customHeight="1" x14ac:dyDescent="0.2">
      <c r="B120" s="39"/>
      <c r="C120" s="91"/>
      <c r="D120" s="75" t="s">
        <v>92</v>
      </c>
      <c r="E120" s="30">
        <v>25</v>
      </c>
      <c r="F120" s="30">
        <v>8</v>
      </c>
      <c r="G120" s="58">
        <f t="shared" si="8"/>
        <v>0.32</v>
      </c>
      <c r="H120" s="13"/>
    </row>
    <row r="121" spans="2:9" ht="19.5" customHeight="1" x14ac:dyDescent="0.2">
      <c r="B121" s="39"/>
      <c r="C121" s="92"/>
      <c r="D121" s="75" t="s">
        <v>93</v>
      </c>
      <c r="E121" s="30">
        <v>1</v>
      </c>
      <c r="F121" s="30">
        <v>0</v>
      </c>
      <c r="G121" s="30">
        <v>0</v>
      </c>
      <c r="H121" s="13"/>
    </row>
    <row r="122" spans="2:9" ht="19.5" customHeight="1" x14ac:dyDescent="0.2">
      <c r="B122" s="39"/>
      <c r="C122" s="82" t="s">
        <v>83</v>
      </c>
      <c r="D122" s="82"/>
      <c r="E122" s="34">
        <f>SUM(E114:E121)</f>
        <v>126</v>
      </c>
      <c r="F122" s="34">
        <f>SUM(F114:F121)</f>
        <v>15</v>
      </c>
      <c r="G122" s="35">
        <f>+F122/E122</f>
        <v>0.11904761904761904</v>
      </c>
      <c r="H122" s="13"/>
    </row>
    <row r="123" spans="2:9" ht="19.5" customHeight="1" x14ac:dyDescent="0.2">
      <c r="B123" s="39"/>
      <c r="C123" s="83" t="s">
        <v>114</v>
      </c>
      <c r="D123" s="83"/>
      <c r="E123" s="32">
        <f>E122+E108</f>
        <v>512</v>
      </c>
      <c r="F123" s="32">
        <f>F122+F108</f>
        <v>53</v>
      </c>
      <c r="G123" s="33">
        <f t="shared" ref="G123" si="9">+F123/E123</f>
        <v>0.103515625</v>
      </c>
      <c r="H123" s="13"/>
    </row>
    <row r="124" spans="2:9" ht="19.5" customHeight="1" x14ac:dyDescent="0.2">
      <c r="B124" s="39"/>
      <c r="C124" s="85" t="s">
        <v>110</v>
      </c>
      <c r="D124" s="86"/>
      <c r="E124" s="32">
        <f>E91+E123</f>
        <v>3915</v>
      </c>
      <c r="F124" s="32">
        <f>F91+F123</f>
        <v>953</v>
      </c>
      <c r="G124" s="33">
        <f>+F124/E124</f>
        <v>0.24342273307790549</v>
      </c>
      <c r="H124" s="13"/>
    </row>
    <row r="125" spans="2:9" x14ac:dyDescent="0.2">
      <c r="B125" s="39"/>
      <c r="C125" s="84" t="s">
        <v>84</v>
      </c>
      <c r="D125" s="84"/>
      <c r="E125" s="27"/>
      <c r="F125" s="27"/>
      <c r="G125" s="27"/>
      <c r="H125" s="13"/>
    </row>
    <row r="126" spans="2:9" ht="3.95" customHeight="1" x14ac:dyDescent="0.2">
      <c r="B126" s="40"/>
      <c r="C126" s="17"/>
      <c r="D126" s="17"/>
      <c r="E126" s="17"/>
      <c r="F126" s="17"/>
      <c r="G126" s="17"/>
      <c r="H126" s="20"/>
    </row>
    <row r="127" spans="2:9" ht="19.5" customHeight="1" x14ac:dyDescent="0.2">
      <c r="B127" s="5"/>
      <c r="C127" s="66"/>
      <c r="D127" s="66"/>
      <c r="E127" s="66"/>
      <c r="F127" s="66"/>
      <c r="G127" s="66"/>
      <c r="H127" s="66"/>
      <c r="I127" s="66"/>
    </row>
    <row r="128" spans="2:9" ht="19.5" customHeight="1" x14ac:dyDescent="0.2">
      <c r="B128" s="5"/>
      <c r="C128" s="66"/>
      <c r="D128" s="42" t="s">
        <v>24</v>
      </c>
      <c r="E128" s="43" t="s">
        <v>51</v>
      </c>
      <c r="F128" s="43" t="s">
        <v>52</v>
      </c>
      <c r="G128" s="44"/>
      <c r="H128" s="66"/>
      <c r="I128" s="66"/>
    </row>
    <row r="129" spans="1:9" ht="19.5" customHeight="1" x14ac:dyDescent="0.2">
      <c r="B129" s="5"/>
      <c r="C129" s="81" t="s">
        <v>111</v>
      </c>
      <c r="D129" s="45" t="s">
        <v>99</v>
      </c>
      <c r="E129" s="46">
        <f>F107</f>
        <v>1</v>
      </c>
      <c r="F129" s="46">
        <f>E107-E129</f>
        <v>17</v>
      </c>
      <c r="G129" s="47"/>
      <c r="H129" s="66"/>
      <c r="I129" s="66"/>
    </row>
    <row r="130" spans="1:9" ht="19.5" customHeight="1" x14ac:dyDescent="0.2">
      <c r="B130" s="5"/>
      <c r="C130" s="81"/>
      <c r="D130" s="45" t="s">
        <v>59</v>
      </c>
      <c r="E130" s="46">
        <f>(SUM(F100:F103,F118:F121))</f>
        <v>43</v>
      </c>
      <c r="F130" s="46">
        <f>SUM(E100:E103,E118:E121)-E130</f>
        <v>224</v>
      </c>
      <c r="G130" s="47"/>
      <c r="H130" s="66"/>
      <c r="I130" s="66"/>
    </row>
    <row r="131" spans="1:9" ht="19.5" customHeight="1" x14ac:dyDescent="0.2">
      <c r="B131" s="5"/>
      <c r="C131" s="81"/>
      <c r="D131" s="45" t="s">
        <v>98</v>
      </c>
      <c r="E131" s="46">
        <f>SUM(F104:F106)</f>
        <v>5</v>
      </c>
      <c r="F131" s="46">
        <f>SUM(E104:E106)-E131</f>
        <v>52</v>
      </c>
      <c r="G131" s="47"/>
      <c r="H131" s="66"/>
      <c r="I131" s="66"/>
    </row>
    <row r="132" spans="1:9" s="64" customFormat="1" x14ac:dyDescent="0.2">
      <c r="A132" s="65"/>
      <c r="C132" s="81"/>
      <c r="D132" s="42" t="s">
        <v>107</v>
      </c>
      <c r="E132" s="80">
        <f>SUM(F116:F117)</f>
        <v>1</v>
      </c>
      <c r="F132" s="80">
        <f>SUM(E116:E117)-E132</f>
        <v>22</v>
      </c>
      <c r="G132" s="47"/>
      <c r="H132" s="66"/>
      <c r="I132" s="66"/>
    </row>
    <row r="133" spans="1:9" s="64" customFormat="1" x14ac:dyDescent="0.2">
      <c r="A133" s="65"/>
      <c r="C133" s="81"/>
      <c r="D133" s="42" t="s">
        <v>97</v>
      </c>
      <c r="E133" s="80">
        <f>SUM(F115,F99)</f>
        <v>2</v>
      </c>
      <c r="F133" s="80">
        <f>SUM(E115,E99)-E133</f>
        <v>15</v>
      </c>
      <c r="G133" s="47"/>
      <c r="H133" s="66"/>
      <c r="I133" s="66"/>
    </row>
    <row r="134" spans="1:9" x14ac:dyDescent="0.2">
      <c r="C134" s="81"/>
      <c r="D134" s="42" t="s">
        <v>95</v>
      </c>
      <c r="E134" s="80">
        <f>SUM(F114,F97:F98)</f>
        <v>1</v>
      </c>
      <c r="F134" s="80">
        <f>SUM(E114,E97:E98)-E134</f>
        <v>129</v>
      </c>
      <c r="G134" s="47"/>
      <c r="H134" s="66"/>
      <c r="I134" s="67"/>
    </row>
    <row r="135" spans="1:9" s="64" customFormat="1" x14ac:dyDescent="0.2">
      <c r="A135" s="65"/>
      <c r="C135" s="81"/>
      <c r="D135" s="45"/>
      <c r="E135" s="46"/>
      <c r="F135" s="46"/>
      <c r="G135" s="47"/>
      <c r="H135" s="66"/>
      <c r="I135" s="67"/>
    </row>
    <row r="136" spans="1:9" s="64" customFormat="1" x14ac:dyDescent="0.2">
      <c r="A136" s="65"/>
      <c r="C136" s="81" t="s">
        <v>112</v>
      </c>
      <c r="D136" s="45"/>
      <c r="E136" s="46"/>
      <c r="F136" s="46"/>
      <c r="G136" s="47"/>
      <c r="H136" s="66"/>
      <c r="I136" s="67"/>
    </row>
    <row r="137" spans="1:9" s="64" customFormat="1" x14ac:dyDescent="0.2">
      <c r="A137" s="65"/>
      <c r="C137" s="81"/>
      <c r="D137" s="45" t="s">
        <v>58</v>
      </c>
      <c r="E137" s="46">
        <f>(SUM(F76:F78)+SUM(F88:F89))</f>
        <v>1</v>
      </c>
      <c r="F137" s="46">
        <f>(SUM(E76:E78)+SUM(E88:E89))-E137</f>
        <v>45</v>
      </c>
      <c r="G137" s="47"/>
      <c r="H137" s="66"/>
      <c r="I137" s="67"/>
    </row>
    <row r="138" spans="1:9" s="64" customFormat="1" x14ac:dyDescent="0.2">
      <c r="A138" s="65"/>
      <c r="C138" s="81"/>
      <c r="D138" s="45" t="s">
        <v>79</v>
      </c>
      <c r="E138" s="46">
        <f>SUM(F75)</f>
        <v>6</v>
      </c>
      <c r="F138" s="46">
        <f>E75-E138</f>
        <v>70</v>
      </c>
      <c r="G138" s="47"/>
      <c r="H138" s="66"/>
      <c r="I138" s="67"/>
    </row>
    <row r="139" spans="1:9" s="64" customFormat="1" x14ac:dyDescent="0.2">
      <c r="A139" s="65"/>
      <c r="C139" s="81"/>
      <c r="D139" s="45" t="s">
        <v>21</v>
      </c>
      <c r="E139" s="46">
        <f>SUM(F35,F69:F74)</f>
        <v>23</v>
      </c>
      <c r="F139" s="46">
        <f>SUM(E35,E69:E74)-E139</f>
        <v>161</v>
      </c>
      <c r="G139" s="47"/>
      <c r="H139" s="66"/>
      <c r="I139" s="67"/>
    </row>
    <row r="140" spans="1:9" s="64" customFormat="1" ht="12" customHeight="1" x14ac:dyDescent="0.2">
      <c r="A140" s="65"/>
      <c r="C140" s="81"/>
      <c r="D140" s="45" t="s">
        <v>23</v>
      </c>
      <c r="E140" s="46">
        <f>SUM(F34,F64:F68)</f>
        <v>16</v>
      </c>
      <c r="F140" s="46">
        <f>SUM(E34,E64:E68)-E140</f>
        <v>106</v>
      </c>
      <c r="G140" s="47"/>
      <c r="H140" s="66"/>
      <c r="I140" s="67"/>
    </row>
    <row r="141" spans="1:9" s="64" customFormat="1" ht="12" customHeight="1" x14ac:dyDescent="0.2">
      <c r="A141" s="65"/>
      <c r="C141" s="81"/>
      <c r="D141" s="45" t="s">
        <v>22</v>
      </c>
      <c r="E141" s="46">
        <f>SUM(F58:F63)</f>
        <v>28</v>
      </c>
      <c r="F141" s="46">
        <f>SUM(E58:E63)-E141</f>
        <v>155</v>
      </c>
      <c r="G141" s="47"/>
      <c r="H141" s="66"/>
      <c r="I141" s="67"/>
    </row>
    <row r="142" spans="1:9" s="64" customFormat="1" ht="12" customHeight="1" x14ac:dyDescent="0.2">
      <c r="A142" s="65"/>
      <c r="C142" s="81"/>
      <c r="D142" s="45" t="s">
        <v>20</v>
      </c>
      <c r="E142" s="46">
        <f>SUM(F33:F33,F56:F57,F86:F87)</f>
        <v>76</v>
      </c>
      <c r="F142" s="46">
        <f>SUM(E33:E33,E56:E57,E86:E87)-E142</f>
        <v>416</v>
      </c>
      <c r="G142" s="47"/>
      <c r="H142" s="66"/>
      <c r="I142" s="67"/>
    </row>
    <row r="143" spans="1:9" s="64" customFormat="1" x14ac:dyDescent="0.2">
      <c r="A143" s="65"/>
      <c r="C143" s="81"/>
      <c r="D143" s="45" t="s">
        <v>66</v>
      </c>
      <c r="E143" s="46">
        <f>SUM(F32,F51:F55)</f>
        <v>31</v>
      </c>
      <c r="F143" s="46">
        <f>SUM(E32,E51:E55)-E143</f>
        <v>133</v>
      </c>
      <c r="G143" s="47"/>
      <c r="H143" s="66"/>
      <c r="I143" s="67"/>
    </row>
    <row r="144" spans="1:9" s="64" customFormat="1" x14ac:dyDescent="0.2">
      <c r="A144" s="65"/>
      <c r="C144" s="81"/>
      <c r="D144" s="45" t="s">
        <v>18</v>
      </c>
      <c r="E144" s="46">
        <f>SUM(F31)</f>
        <v>80</v>
      </c>
      <c r="F144" s="46">
        <f>E31-E144</f>
        <v>63</v>
      </c>
      <c r="G144" s="47"/>
      <c r="H144" s="66"/>
      <c r="I144" s="67"/>
    </row>
    <row r="145" spans="1:9" s="64" customFormat="1" ht="15.75" x14ac:dyDescent="0.25">
      <c r="A145" s="65"/>
      <c r="C145" s="81"/>
      <c r="D145" s="45" t="s">
        <v>19</v>
      </c>
      <c r="E145" s="46">
        <f>SUM(F30,F48:F50)</f>
        <v>8</v>
      </c>
      <c r="F145" s="46">
        <f>SUM(E30,E48:E50)-E145</f>
        <v>105</v>
      </c>
      <c r="G145" s="47"/>
      <c r="H145" s="66"/>
      <c r="I145" s="68"/>
    </row>
    <row r="146" spans="1:9" s="64" customFormat="1" x14ac:dyDescent="0.2">
      <c r="A146" s="65"/>
      <c r="C146" s="81"/>
      <c r="D146" s="45" t="s">
        <v>17</v>
      </c>
      <c r="E146" s="46">
        <f>SUM(F46:F47,F28:F29)</f>
        <v>46</v>
      </c>
      <c r="F146" s="46">
        <f>SUM(E28:E29,E46:E47)-E146</f>
        <v>189</v>
      </c>
      <c r="G146" s="47"/>
      <c r="H146" s="66"/>
      <c r="I146" s="67"/>
    </row>
    <row r="147" spans="1:9" s="64" customFormat="1" x14ac:dyDescent="0.2">
      <c r="A147" s="65"/>
      <c r="C147" s="81"/>
      <c r="D147" s="45" t="s">
        <v>16</v>
      </c>
      <c r="E147" s="46">
        <f>SUM(F25:F27,F43:F45,F85)</f>
        <v>83</v>
      </c>
      <c r="F147" s="46">
        <f>SUM(E25:E27,E43:E45,E85)-E147</f>
        <v>205</v>
      </c>
      <c r="G147" s="47"/>
      <c r="H147" s="66"/>
      <c r="I147" s="67"/>
    </row>
    <row r="148" spans="1:9" s="64" customFormat="1" x14ac:dyDescent="0.2">
      <c r="A148" s="65"/>
      <c r="C148" s="81"/>
      <c r="D148" s="45" t="s">
        <v>15</v>
      </c>
      <c r="E148" s="46">
        <f>SUM(F19:F24)</f>
        <v>201</v>
      </c>
      <c r="F148" s="46">
        <f>SUM(E19:E24)-E148</f>
        <v>279</v>
      </c>
      <c r="G148" s="47"/>
      <c r="H148" s="66"/>
      <c r="I148" s="67"/>
    </row>
    <row r="149" spans="1:9" s="64" customFormat="1" x14ac:dyDescent="0.2">
      <c r="A149" s="65"/>
      <c r="C149" s="81"/>
      <c r="D149" s="45" t="s">
        <v>14</v>
      </c>
      <c r="E149" s="46">
        <f>SUM(F16:F18)</f>
        <v>58</v>
      </c>
      <c r="F149" s="46">
        <f>SUM(E16:E18)-E149</f>
        <v>105</v>
      </c>
      <c r="G149" s="66"/>
      <c r="H149" s="66"/>
      <c r="I149" s="67"/>
    </row>
    <row r="150" spans="1:9" s="64" customFormat="1" x14ac:dyDescent="0.2">
      <c r="A150" s="65"/>
      <c r="C150" s="81"/>
      <c r="D150" s="45" t="s">
        <v>13</v>
      </c>
      <c r="E150" s="46">
        <f>SUM(F10:F15)</f>
        <v>129</v>
      </c>
      <c r="F150" s="46">
        <f>SUM(E10:E15)-E150</f>
        <v>256</v>
      </c>
      <c r="G150" s="66"/>
      <c r="H150" s="66"/>
      <c r="I150" s="67"/>
    </row>
    <row r="151" spans="1:9" s="64" customFormat="1" x14ac:dyDescent="0.2">
      <c r="A151" s="65"/>
      <c r="C151" s="81"/>
      <c r="D151" s="45" t="s">
        <v>12</v>
      </c>
      <c r="E151" s="46">
        <f>SUM(F9)</f>
        <v>109</v>
      </c>
      <c r="F151" s="46">
        <f>SUM(E9)-E151</f>
        <v>180</v>
      </c>
      <c r="G151" s="66"/>
      <c r="H151" s="66"/>
      <c r="I151" s="67"/>
    </row>
    <row r="152" spans="1:9" s="64" customFormat="1" x14ac:dyDescent="0.2">
      <c r="A152" s="65"/>
      <c r="C152" s="81"/>
      <c r="D152" s="45" t="s">
        <v>11</v>
      </c>
      <c r="E152" s="46">
        <f>SUM(F7:F8,F42)</f>
        <v>5</v>
      </c>
      <c r="F152" s="46">
        <f>SUM(E7:E8,E42)-E152</f>
        <v>35</v>
      </c>
      <c r="G152" s="66"/>
      <c r="H152" s="66"/>
      <c r="I152" s="67"/>
    </row>
    <row r="153" spans="1:9" s="64" customFormat="1" x14ac:dyDescent="0.2">
      <c r="A153" s="65"/>
      <c r="C153" s="81"/>
      <c r="D153" s="45"/>
      <c r="E153" s="48"/>
      <c r="F153" s="48"/>
      <c r="G153" s="66"/>
      <c r="H153" s="66"/>
      <c r="I153" s="67"/>
    </row>
    <row r="154" spans="1:9" s="64" customFormat="1" x14ac:dyDescent="0.2">
      <c r="A154" s="65"/>
      <c r="C154" s="66"/>
      <c r="D154" s="66"/>
      <c r="E154" s="66"/>
      <c r="F154" s="66"/>
      <c r="G154" s="66"/>
      <c r="H154" s="66"/>
      <c r="I154" s="67"/>
    </row>
    <row r="155" spans="1:9" s="64" customFormat="1" x14ac:dyDescent="0.2">
      <c r="A155" s="65"/>
      <c r="C155" s="66"/>
      <c r="D155" s="66"/>
      <c r="E155" s="66"/>
      <c r="F155" s="66"/>
      <c r="G155" s="66"/>
      <c r="H155" s="66"/>
      <c r="I155" s="67"/>
    </row>
    <row r="156" spans="1:9" s="64" customFormat="1" x14ac:dyDescent="0.2">
      <c r="A156" s="65"/>
      <c r="C156" s="66"/>
      <c r="D156" s="66"/>
      <c r="E156" s="66"/>
      <c r="F156" s="66"/>
      <c r="G156" s="66"/>
      <c r="H156" s="66"/>
      <c r="I156" s="67"/>
    </row>
    <row r="157" spans="1:9" s="64" customFormat="1" x14ac:dyDescent="0.2">
      <c r="A157" s="65"/>
      <c r="C157" s="66"/>
      <c r="D157" s="66"/>
      <c r="E157" s="66"/>
      <c r="F157" s="66"/>
      <c r="G157" s="66"/>
      <c r="H157" s="66"/>
      <c r="I157" s="67"/>
    </row>
    <row r="158" spans="1:9" s="64" customFormat="1" x14ac:dyDescent="0.2">
      <c r="A158" s="65"/>
      <c r="C158" s="66"/>
      <c r="D158" s="66"/>
      <c r="E158" s="66"/>
      <c r="F158" s="66"/>
      <c r="G158" s="66"/>
      <c r="H158" s="66"/>
      <c r="I158" s="67"/>
    </row>
    <row r="159" spans="1:9" s="64" customFormat="1" x14ac:dyDescent="0.2">
      <c r="A159" s="65"/>
      <c r="C159" s="66"/>
      <c r="D159" s="66"/>
      <c r="E159" s="66"/>
      <c r="F159" s="66"/>
      <c r="G159" s="66"/>
      <c r="H159" s="66"/>
      <c r="I159" s="67"/>
    </row>
    <row r="160" spans="1:9" s="64" customFormat="1" x14ac:dyDescent="0.2">
      <c r="A160" s="65"/>
      <c r="C160" s="66"/>
      <c r="D160" s="66"/>
      <c r="E160" s="66"/>
      <c r="F160" s="66"/>
      <c r="G160" s="66"/>
      <c r="H160" s="66"/>
      <c r="I160" s="67"/>
    </row>
    <row r="161" spans="1:9" s="64" customFormat="1" x14ac:dyDescent="0.2">
      <c r="A161" s="65"/>
      <c r="C161" s="66"/>
      <c r="D161" s="66"/>
      <c r="E161" s="66"/>
      <c r="F161" s="66"/>
      <c r="G161" s="66"/>
      <c r="H161" s="66"/>
      <c r="I161" s="67"/>
    </row>
    <row r="162" spans="1:9" x14ac:dyDescent="0.2">
      <c r="C162" s="66"/>
      <c r="D162" s="66"/>
      <c r="E162" s="66"/>
      <c r="F162" s="66"/>
      <c r="G162" s="66"/>
      <c r="H162" s="66"/>
      <c r="I162" s="66"/>
    </row>
    <row r="163" spans="1:9" x14ac:dyDescent="0.2">
      <c r="C163" s="66"/>
      <c r="D163" s="66"/>
      <c r="E163" s="66"/>
      <c r="F163" s="66"/>
      <c r="G163" s="66"/>
      <c r="H163" s="66"/>
      <c r="I163" s="66"/>
    </row>
    <row r="164" spans="1:9" x14ac:dyDescent="0.2">
      <c r="C164" s="66"/>
      <c r="D164" s="66"/>
      <c r="E164" s="66"/>
      <c r="F164" s="66"/>
      <c r="G164" s="66"/>
      <c r="H164" s="66"/>
      <c r="I164" s="66"/>
    </row>
  </sheetData>
  <sortState ref="D90:F106">
    <sortCondition descending="1" ref="D90"/>
  </sortState>
  <mergeCells count="36">
    <mergeCell ref="C91:D91"/>
    <mergeCell ref="C88:C89"/>
    <mergeCell ref="C36:D36"/>
    <mergeCell ref="C28:C29"/>
    <mergeCell ref="C86:C87"/>
    <mergeCell ref="C90:D90"/>
    <mergeCell ref="C69:C74"/>
    <mergeCell ref="C76:C78"/>
    <mergeCell ref="C79:D79"/>
    <mergeCell ref="C43:C45"/>
    <mergeCell ref="C46:C47"/>
    <mergeCell ref="C48:C50"/>
    <mergeCell ref="C56:C57"/>
    <mergeCell ref="C51:C55"/>
    <mergeCell ref="C58:C63"/>
    <mergeCell ref="C64:C68"/>
    <mergeCell ref="C1:D1"/>
    <mergeCell ref="C2:D2"/>
    <mergeCell ref="C4:D4"/>
    <mergeCell ref="C7:C8"/>
    <mergeCell ref="C25:C27"/>
    <mergeCell ref="C10:C15"/>
    <mergeCell ref="C16:C18"/>
    <mergeCell ref="C19:C24"/>
    <mergeCell ref="C97:C98"/>
    <mergeCell ref="C100:C103"/>
    <mergeCell ref="C104:C106"/>
    <mergeCell ref="C116:C117"/>
    <mergeCell ref="C118:C121"/>
    <mergeCell ref="C108:D108"/>
    <mergeCell ref="C129:C135"/>
    <mergeCell ref="C136:C153"/>
    <mergeCell ref="C122:D122"/>
    <mergeCell ref="C123:D123"/>
    <mergeCell ref="C125:D125"/>
    <mergeCell ref="C124:D1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Proposta 1517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2010-07-27T06:18:52Z</cp:lastPrinted>
  <dcterms:created xsi:type="dcterms:W3CDTF">2004-12-07T08:45:11Z</dcterms:created>
  <dcterms:modified xsi:type="dcterms:W3CDTF">2014-07-29T06:25:49Z</dcterms:modified>
</cp:coreProperties>
</file>