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700" windowWidth="19200" windowHeight="6420"/>
  </bookViews>
  <sheets>
    <sheet name="1324" sheetId="1" r:id="rId1"/>
  </sheets>
  <definedNames>
    <definedName name="_xlnm.Print_Area" localSheetId="0">'1324'!$A$1:$N$240</definedName>
  </definedNames>
  <calcPr calcId="145621"/>
</workbook>
</file>

<file path=xl/calcChain.xml><?xml version="1.0" encoding="utf-8"?>
<calcChain xmlns="http://schemas.openxmlformats.org/spreadsheetml/2006/main">
  <c r="M231" i="1" l="1"/>
  <c r="M225" i="1"/>
  <c r="M199" i="1"/>
  <c r="M30" i="1"/>
  <c r="M48" i="1"/>
  <c r="M91" i="1"/>
  <c r="M171" i="1"/>
  <c r="M229" i="1"/>
  <c r="M221" i="1"/>
  <c r="L15" i="1" l="1"/>
  <c r="K14" i="1"/>
  <c r="K15" i="1"/>
  <c r="M15" i="1"/>
  <c r="M14" i="1"/>
  <c r="M179" i="1" l="1"/>
  <c r="K171" i="1"/>
  <c r="K179" i="1" s="1"/>
  <c r="L171" i="1"/>
  <c r="L179" i="1" s="1"/>
  <c r="J225" i="1"/>
  <c r="J230" i="1" s="1"/>
  <c r="K225" i="1"/>
  <c r="K230" i="1" s="1"/>
  <c r="L225" i="1"/>
  <c r="L230" i="1" s="1"/>
  <c r="M230" i="1"/>
  <c r="I225" i="1"/>
  <c r="J199" i="1"/>
  <c r="J229" i="1" s="1"/>
  <c r="J231" i="1" s="1"/>
  <c r="K199" i="1"/>
  <c r="K229" i="1" s="1"/>
  <c r="L199" i="1"/>
  <c r="L229" i="1" s="1"/>
  <c r="I199" i="1"/>
  <c r="I229" i="1" s="1"/>
  <c r="K91" i="1"/>
  <c r="K178" i="1" s="1"/>
  <c r="L91" i="1"/>
  <c r="L178" i="1" s="1"/>
  <c r="M178" i="1"/>
  <c r="M13" i="1"/>
  <c r="L13" i="1"/>
  <c r="K13" i="1"/>
  <c r="M12" i="1"/>
  <c r="L12" i="1"/>
  <c r="K12" i="1"/>
  <c r="M11" i="1"/>
  <c r="L11" i="1"/>
  <c r="K11" i="1"/>
  <c r="M10" i="1"/>
  <c r="L10" i="1"/>
  <c r="K10" i="1"/>
  <c r="M8" i="1"/>
  <c r="M176" i="1" s="1"/>
  <c r="L8" i="1"/>
  <c r="L30" i="1" s="1"/>
  <c r="L176" i="1" s="1"/>
  <c r="K8" i="1"/>
  <c r="K30" i="1" s="1"/>
  <c r="K176" i="1" s="1"/>
  <c r="M9" i="1"/>
  <c r="L9" i="1"/>
  <c r="K9" i="1"/>
  <c r="K48" i="1"/>
  <c r="K177" i="1" s="1"/>
  <c r="L48" i="1"/>
  <c r="L177" i="1" s="1"/>
  <c r="M177" i="1"/>
  <c r="M236" i="1" l="1"/>
  <c r="K231" i="1"/>
  <c r="K236" i="1" s="1"/>
  <c r="L231" i="1"/>
  <c r="L236" i="1" s="1"/>
  <c r="M180" i="1"/>
  <c r="M235" i="1" s="1"/>
  <c r="L180" i="1"/>
  <c r="L235" i="1" s="1"/>
  <c r="K180" i="1"/>
  <c r="K235" i="1" s="1"/>
  <c r="I171" i="1"/>
  <c r="H171" i="1"/>
  <c r="L237" i="1" l="1"/>
  <c r="M237" i="1"/>
  <c r="K237" i="1"/>
  <c r="J8" i="1"/>
  <c r="F171" i="1"/>
  <c r="H179" i="1"/>
  <c r="I179" i="1"/>
  <c r="E171" i="1"/>
  <c r="F225" i="1"/>
  <c r="H225" i="1"/>
  <c r="H230" i="1" s="1"/>
  <c r="I230" i="1"/>
  <c r="I231" i="1" s="1"/>
  <c r="E225" i="1"/>
  <c r="F199" i="1"/>
  <c r="F229" i="1" s="1"/>
  <c r="H199" i="1"/>
  <c r="H229" i="1" s="1"/>
  <c r="H231" i="1" s="1"/>
  <c r="E199" i="1"/>
  <c r="E229" i="1" s="1"/>
  <c r="F91" i="1"/>
  <c r="E91" i="1"/>
  <c r="F48" i="1"/>
  <c r="H48" i="1"/>
  <c r="H177" i="1" s="1"/>
  <c r="I48" i="1"/>
  <c r="I177" i="1" s="1"/>
  <c r="E48" i="1"/>
  <c r="F30" i="1"/>
  <c r="H30" i="1"/>
  <c r="H176" i="1" s="1"/>
  <c r="I30" i="1"/>
  <c r="I176" i="1" s="1"/>
  <c r="E30" i="1"/>
  <c r="I236" i="1" l="1"/>
  <c r="J236" i="1"/>
  <c r="H236" i="1"/>
  <c r="G162" i="1"/>
  <c r="G157" i="1"/>
  <c r="G156" i="1"/>
  <c r="J147" i="1"/>
  <c r="J171" i="1" s="1"/>
  <c r="J179" i="1" s="1"/>
  <c r="I80" i="1"/>
  <c r="H80" i="1"/>
  <c r="H91" i="1" s="1"/>
  <c r="H178" i="1" s="1"/>
  <c r="H180" i="1" s="1"/>
  <c r="H235" i="1" s="1"/>
  <c r="J66" i="1"/>
  <c r="J54" i="1"/>
  <c r="J38" i="1"/>
  <c r="J37" i="1"/>
  <c r="J36" i="1"/>
  <c r="J9" i="1"/>
  <c r="J7" i="1"/>
  <c r="J6" i="1"/>
  <c r="J30" i="1" s="1"/>
  <c r="J176" i="1" s="1"/>
  <c r="G6" i="1"/>
  <c r="J48" i="1" l="1"/>
  <c r="J177" i="1" s="1"/>
  <c r="I178" i="1"/>
  <c r="I180" i="1" s="1"/>
  <c r="I235" i="1" s="1"/>
  <c r="I237" i="1" s="1"/>
  <c r="I91" i="1"/>
  <c r="H237" i="1"/>
  <c r="J80" i="1"/>
  <c r="J91" i="1" s="1"/>
  <c r="J178" i="1" s="1"/>
  <c r="J180" i="1" s="1"/>
  <c r="J235" i="1" l="1"/>
  <c r="J237" i="1" s="1"/>
  <c r="G41" i="1"/>
  <c r="G40" i="1"/>
  <c r="G220" i="1"/>
  <c r="G215" i="1"/>
  <c r="G99" i="1"/>
  <c r="G150" i="1"/>
  <c r="G141" i="1"/>
  <c r="G142" i="1"/>
  <c r="G135" i="1"/>
  <c r="G132" i="1"/>
  <c r="G125" i="1"/>
  <c r="G122" i="1"/>
  <c r="G121" i="1"/>
  <c r="G119" i="1"/>
  <c r="G118" i="1"/>
  <c r="G117" i="1"/>
  <c r="G116" i="1"/>
  <c r="G115" i="1"/>
  <c r="G113" i="1"/>
  <c r="G114" i="1"/>
  <c r="G112" i="1"/>
  <c r="G111" i="1"/>
  <c r="G110" i="1"/>
  <c r="G109" i="1"/>
  <c r="G106" i="1"/>
  <c r="G105" i="1"/>
  <c r="G104" i="1"/>
  <c r="G101" i="1"/>
  <c r="G102" i="1"/>
  <c r="G100" i="1"/>
  <c r="G18" i="1"/>
  <c r="G55" i="1"/>
  <c r="G56" i="1"/>
  <c r="G57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4" i="1"/>
  <c r="G91" i="1" s="1"/>
  <c r="G47" i="1"/>
  <c r="G46" i="1"/>
  <c r="G45" i="1"/>
  <c r="G44" i="1"/>
  <c r="G43" i="1"/>
  <c r="G42" i="1"/>
  <c r="G38" i="1"/>
  <c r="G37" i="1"/>
  <c r="G36" i="1"/>
  <c r="G29" i="1" l="1"/>
  <c r="G28" i="1"/>
  <c r="G27" i="1"/>
  <c r="G26" i="1"/>
  <c r="G25" i="1"/>
  <c r="G24" i="1"/>
  <c r="G23" i="1"/>
  <c r="G22" i="1"/>
  <c r="G21" i="1"/>
  <c r="G19" i="1"/>
  <c r="G17" i="1"/>
  <c r="G209" i="1" l="1"/>
  <c r="G208" i="1"/>
  <c r="N231" i="1" l="1"/>
  <c r="N229" i="1"/>
  <c r="G211" i="1"/>
  <c r="G147" i="1"/>
  <c r="F230" i="1" l="1"/>
  <c r="F231" i="1" s="1"/>
  <c r="E230" i="1"/>
  <c r="E231" i="1" s="1"/>
  <c r="G223" i="1"/>
  <c r="G221" i="1"/>
  <c r="G219" i="1"/>
  <c r="G218" i="1"/>
  <c r="G217" i="1"/>
  <c r="G216" i="1"/>
  <c r="G214" i="1"/>
  <c r="G213" i="1"/>
  <c r="G212" i="1"/>
  <c r="G210" i="1"/>
  <c r="G207" i="1"/>
  <c r="G206" i="1"/>
  <c r="G198" i="1"/>
  <c r="G197" i="1"/>
  <c r="G196" i="1"/>
  <c r="G195" i="1"/>
  <c r="G194" i="1"/>
  <c r="G193" i="1"/>
  <c r="G192" i="1"/>
  <c r="G191" i="1"/>
  <c r="G190" i="1"/>
  <c r="G189" i="1"/>
  <c r="G188" i="1"/>
  <c r="G152" i="1"/>
  <c r="G151" i="1"/>
  <c r="G149" i="1"/>
  <c r="G146" i="1"/>
  <c r="G145" i="1"/>
  <c r="G144" i="1"/>
  <c r="G143" i="1"/>
  <c r="G140" i="1"/>
  <c r="G139" i="1"/>
  <c r="G138" i="1"/>
  <c r="G137" i="1"/>
  <c r="G136" i="1"/>
  <c r="G134" i="1"/>
  <c r="G133" i="1"/>
  <c r="G131" i="1"/>
  <c r="G130" i="1"/>
  <c r="G129" i="1"/>
  <c r="G128" i="1"/>
  <c r="G127" i="1"/>
  <c r="G126" i="1"/>
  <c r="G124" i="1"/>
  <c r="G123" i="1"/>
  <c r="G120" i="1"/>
  <c r="G108" i="1"/>
  <c r="G103" i="1"/>
  <c r="G98" i="1"/>
  <c r="G39" i="1"/>
  <c r="G48" i="1" s="1"/>
  <c r="G16" i="1"/>
  <c r="G15" i="1"/>
  <c r="G14" i="1"/>
  <c r="G13" i="1"/>
  <c r="G12" i="1"/>
  <c r="G11" i="1"/>
  <c r="G10" i="1"/>
  <c r="G9" i="1"/>
  <c r="G8" i="1"/>
  <c r="G7" i="1"/>
  <c r="G171" i="1" l="1"/>
  <c r="G199" i="1"/>
  <c r="G229" i="1" s="1"/>
  <c r="G30" i="1"/>
  <c r="G225" i="1"/>
  <c r="F236" i="1"/>
  <c r="E179" i="1"/>
  <c r="G230" i="1" l="1"/>
  <c r="G231" i="1" s="1"/>
  <c r="G177" i="1"/>
  <c r="G178" i="1"/>
  <c r="E236" i="1"/>
  <c r="G236" i="1" l="1"/>
  <c r="G176" i="1"/>
  <c r="N180" i="1"/>
  <c r="N178" i="1"/>
  <c r="F176" i="1" l="1"/>
  <c r="E177" i="1"/>
  <c r="F177" i="1"/>
  <c r="F178" i="1"/>
  <c r="E178" i="1" l="1"/>
  <c r="E176" i="1"/>
  <c r="E180" i="1" l="1"/>
  <c r="E235" i="1" s="1"/>
  <c r="E237" i="1" s="1"/>
  <c r="F179" i="1" l="1"/>
  <c r="F180" i="1" s="1"/>
  <c r="F235" i="1" s="1"/>
  <c r="F237" i="1" s="1"/>
  <c r="G179" i="1" l="1"/>
  <c r="G180" i="1" s="1"/>
  <c r="G235" i="1" l="1"/>
  <c r="G237" i="1" s="1"/>
</calcChain>
</file>

<file path=xl/sharedStrings.xml><?xml version="1.0" encoding="utf-8"?>
<sst xmlns="http://schemas.openxmlformats.org/spreadsheetml/2006/main" count="352" uniqueCount="183">
  <si>
    <t>Centres propis</t>
  </si>
  <si>
    <t>Centre</t>
  </si>
  <si>
    <t>Estudis de 1r i 2n cicles</t>
  </si>
  <si>
    <t>Dones</t>
  </si>
  <si>
    <t>Homes</t>
  </si>
  <si>
    <t>Total</t>
  </si>
  <si>
    <t>200 FME</t>
  </si>
  <si>
    <t>Llic. de Matemàtiques</t>
  </si>
  <si>
    <t>210 ETSAB</t>
  </si>
  <si>
    <t>Arquitectura</t>
  </si>
  <si>
    <t>220 ETSEIAT</t>
  </si>
  <si>
    <t>Eng. Industrial</t>
  </si>
  <si>
    <t>Eng. Aeronàutica</t>
  </si>
  <si>
    <t>230 ETSETB</t>
  </si>
  <si>
    <t>Eng. de Telecomunicació</t>
  </si>
  <si>
    <t>240 ETSEIB</t>
  </si>
  <si>
    <t>Eng. Química</t>
  </si>
  <si>
    <t>250 ETSECCPB</t>
  </si>
  <si>
    <t>Eng. de Camins, Canals i Ports</t>
  </si>
  <si>
    <t>Enginyeria Geològica</t>
  </si>
  <si>
    <t>270 FIB</t>
  </si>
  <si>
    <t>Eng. Informàtica</t>
  </si>
  <si>
    <t>290 ETSAV</t>
  </si>
  <si>
    <t>162 CFIS</t>
  </si>
  <si>
    <t>Enginyeria de Camins, Canals i Ports - Enginyeria Industrial</t>
  </si>
  <si>
    <t>Enginyeria de Camins, Canals i Ports - Llic. de Matemàtiques</t>
  </si>
  <si>
    <t>Enginyeria de Telecomunicació - Enginyeria Industrial</t>
  </si>
  <si>
    <t>Enginyeria de Telecomunicació - Enginyeria Informàtica</t>
  </si>
  <si>
    <t>Enginyeria de Telecomunicació - Llic. de Matemàtiques</t>
  </si>
  <si>
    <t>Enginyeria Industrial - Enginyeria Informàtica</t>
  </si>
  <si>
    <t>Enginyeria Industrial - Llic. de Matemàtiques</t>
  </si>
  <si>
    <t>Enginyeria Informàtica - Llic. de Matemàtiques</t>
  </si>
  <si>
    <t>TOTAL 1r i 2n CICLES</t>
  </si>
  <si>
    <t>Estudis de 2n cicle</t>
  </si>
  <si>
    <t>Llic. de Ciències i Tecn. Estadístiques</t>
  </si>
  <si>
    <t>Eng. en Automàtica i Electrònica Industrial</t>
  </si>
  <si>
    <t>Eng. en Organització Industrial</t>
  </si>
  <si>
    <t>Eng. en Electrònica</t>
  </si>
  <si>
    <t>Eng. de Materials</t>
  </si>
  <si>
    <t>280 FNB</t>
  </si>
  <si>
    <t>Llic. de Nàutica i Transport Marítim</t>
  </si>
  <si>
    <t>Llic. de Màquines Navals</t>
  </si>
  <si>
    <t>Eng. de Telecomunicació (2n cicle)</t>
  </si>
  <si>
    <t>310 EPSEB</t>
  </si>
  <si>
    <t>Eng. en Organització Industrial, orientat a l'edificació</t>
  </si>
  <si>
    <t>330 EPSEM</t>
  </si>
  <si>
    <t>Eng. de Mines</t>
  </si>
  <si>
    <t>340 EPSEVG</t>
  </si>
  <si>
    <t>TOTAL 2n CICLE</t>
  </si>
  <si>
    <t>Estudis de 1r cicle</t>
  </si>
  <si>
    <t>Dipl. d'Estadística</t>
  </si>
  <si>
    <t>Eng. Tècn. d'Obres Públiques, especialitat en Construccions Civils</t>
  </si>
  <si>
    <t>Eng. Tècn. d'Obres Públiques, especialitat en Hidrologia</t>
  </si>
  <si>
    <t>Eng. Tècn. d'Obres Públiques, especialitat en Transports i Serveis Urbans</t>
  </si>
  <si>
    <t>Eng. Tècn. en Informàtica de Gestió</t>
  </si>
  <si>
    <t>Eng. Tècn. en Informàtica de Sistemes</t>
  </si>
  <si>
    <t>Dipl. de Màquines Navals</t>
  </si>
  <si>
    <t>Dipl. de Navegació Marítima</t>
  </si>
  <si>
    <t>Eng. Tècn. Naval en Propulsió i Serveis del Vaixell</t>
  </si>
  <si>
    <t>Eng. Tècn. de Telec., en Sist. de Telecomunicació</t>
  </si>
  <si>
    <t>Eng. Tècn. de Telec., en Telemàtica</t>
  </si>
  <si>
    <t>Eng. Tècn. Aeronàutica, en Aeronavegació</t>
  </si>
  <si>
    <t>Doble titulació Eng. Tècn. Aeronàutica i Eng.Tècn. Telec. Sistemes Telecomunicació</t>
  </si>
  <si>
    <t xml:space="preserve">Arquitectura Tècnica                            </t>
  </si>
  <si>
    <t>Eng. Tecn. en Topografia</t>
  </si>
  <si>
    <t>Eng. Tècn. Industrial, espec. en Tèxtil</t>
  </si>
  <si>
    <t>Eng. Tècn. Industrial, espec. en Mecànica</t>
  </si>
  <si>
    <t>Eng. Tècn. Industrial, espec. en Química Industrial</t>
  </si>
  <si>
    <t>Eng. Tècn. Industrial, espec. en Electrònica Industrial</t>
  </si>
  <si>
    <t>Eng. Tècn. Industrial, espec. en Electricitat</t>
  </si>
  <si>
    <t>Eng. Tècn. Telecomunicacio, esp, So i Imatge</t>
  </si>
  <si>
    <t>Eng. Tècn. de Mines, espec. en Explotació de Mines</t>
  </si>
  <si>
    <t>Eng. Tècn. de Telec., espec. en Sistemes Electrònics</t>
  </si>
  <si>
    <t>Doble titulació Eng. Tècn. Ind. en Química i Eng. Tècn. de Mines</t>
  </si>
  <si>
    <t>Eng. Tècn. en Informatica de Gestió</t>
  </si>
  <si>
    <t>Dipl. d'Òptica i Optometria</t>
  </si>
  <si>
    <t>390 ESAB</t>
  </si>
  <si>
    <t>Eng. Tècn. Agrícola, espec. en Indústries Agràries i Alimentàries</t>
  </si>
  <si>
    <t>Eng. Tècn. Agrícola, espec. en Explotacions Agropecuàries</t>
  </si>
  <si>
    <t>Eng. Tècn. Agrícola, espec. en Hortofructicultura i Jardineria</t>
  </si>
  <si>
    <t>TOTAL 1r CICLE</t>
  </si>
  <si>
    <t>TOTAL ESTUDIS 1r i 2n CICLES. CENTRES PROPIS</t>
  </si>
  <si>
    <t>TOTAL ESTUDIS 2n CICLE. CENTRES PROPIS</t>
  </si>
  <si>
    <t>TOTAL ESTUDIS 1r CICLE. CENTRES PROPIS</t>
  </si>
  <si>
    <t>TOTAL CENTRES PROPIS UPC</t>
  </si>
  <si>
    <t>Centres adscrits</t>
  </si>
  <si>
    <t>801 EUNCET</t>
  </si>
  <si>
    <t>Dipl. en Ciències Empresarials</t>
  </si>
  <si>
    <t>802 EAE</t>
  </si>
  <si>
    <t>Dipl. de Ciències Empresarials</t>
  </si>
  <si>
    <t>820 EUETIB</t>
  </si>
  <si>
    <t>840 EUPMT</t>
  </si>
  <si>
    <t>Eng. Tècn. de Telec., espec. en Telemàtica</t>
  </si>
  <si>
    <t>TOTAL CENTRES ADSCRITS</t>
  </si>
  <si>
    <t>Grau en Matemàtiques</t>
  </si>
  <si>
    <t>Grau en Enginyeria de Sistemes Electrònics</t>
  </si>
  <si>
    <t>Grau en Enginyeria de Sistemes de Telecomunicació</t>
  </si>
  <si>
    <t>Grau en Enginyeria de Sistemes Audiovisuals</t>
  </si>
  <si>
    <t>Grau en Enginyeria Telemàtica</t>
  </si>
  <si>
    <t>Grau en Enginyeria d'Edificació</t>
  </si>
  <si>
    <t>320 EET</t>
  </si>
  <si>
    <t>Grau en Enginyeria Química</t>
  </si>
  <si>
    <t>Grau en Enginyeria Mecànica</t>
  </si>
  <si>
    <t>Grau en Enginyeria Elèctrica</t>
  </si>
  <si>
    <t>Grau en Enginyeria Electrònica Industrial i Automàtica</t>
  </si>
  <si>
    <t>Grau en Enginyeria de Tecnologia i Disseny Tèxtil</t>
  </si>
  <si>
    <t>Grau en Enginyeria Fase Inicial Comú</t>
  </si>
  <si>
    <t xml:space="preserve">Grau en Òptica i Optometria </t>
  </si>
  <si>
    <t>Grau en Òptica i Optometria (semipresencial)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</si>
  <si>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</si>
  <si>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</si>
  <si>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</si>
  <si>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</si>
  <si>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TOTAL GRAUS</t>
  </si>
  <si>
    <t>TOTAL ESTUDIS GRAU. CENTRES PROPIS</t>
  </si>
  <si>
    <t>TOTAL GRAU</t>
  </si>
  <si>
    <t>Grau en Administració i Direcció d'Empreses</t>
  </si>
  <si>
    <t>Grau en Enginyeria Biomèdica</t>
  </si>
  <si>
    <t>Grau en Enginyeria de l'Energia</t>
  </si>
  <si>
    <t>Grau en Mitjans Audiovisuals</t>
  </si>
  <si>
    <t>Enginyeria de Telecomunicació - Grau en Matemàtiques</t>
  </si>
  <si>
    <t>Enginyeria Industrial - Grau en Matemàtiques</t>
  </si>
  <si>
    <t>Enginyeria Informàtica - Grau en Matemàtiques</t>
  </si>
  <si>
    <t>TOTAL ESTUDIS 1r CICLE. CENTRES ADSCRITS</t>
  </si>
  <si>
    <t>TOTAL ESTUDIS GRAU. CENTRES ADSCRITS</t>
  </si>
  <si>
    <t>TOTAL CENTRES ADSCRITS UPC</t>
  </si>
  <si>
    <t>TOTAL UPC</t>
  </si>
  <si>
    <t>804 CITM</t>
  </si>
  <si>
    <t>Grau en Fotografia i Creació Digital</t>
  </si>
  <si>
    <t>Grau en Multimèdia</t>
  </si>
  <si>
    <t>Estudis de grau</t>
  </si>
  <si>
    <t>Grau en Arquitectura</t>
  </si>
  <si>
    <t>300 EETAC</t>
  </si>
  <si>
    <t>320 ETT</t>
  </si>
  <si>
    <t>Enginyeria de Camins, Canals i Ports - Enginyeria Informàtica</t>
  </si>
  <si>
    <t xml:space="preserve">Grau en Ciències i Tecnologies de Telecomunicació </t>
  </si>
  <si>
    <t xml:space="preserve">Grau en Enginyeria de Sistemes Audiovisuals </t>
  </si>
  <si>
    <t xml:space="preserve">Grau en Enginyeria de Sistemes de Telecomunicació </t>
  </si>
  <si>
    <t xml:space="preserve">Grau en Enginyeria Civil </t>
  </si>
  <si>
    <t>Grau en Enginyeria de la Construcció</t>
  </si>
  <si>
    <t>Grau en Enginyeria Geològica</t>
  </si>
  <si>
    <t>Grau en Enginyeria en Tecnologies Industrials</t>
  </si>
  <si>
    <t xml:space="preserve">Grau en Enginyeria de Materials </t>
  </si>
  <si>
    <t>Grau en Enginyeria Informàtica</t>
  </si>
  <si>
    <t>Grau en Enginyeria d'Aeronavegació</t>
  </si>
  <si>
    <t>Grau en Enginyeria d'Aeroports</t>
  </si>
  <si>
    <t xml:space="preserve">Grau en Enginyeria Geomàtica i Topografia </t>
  </si>
  <si>
    <t>Grau en Enginyeria de Sistemes TIC</t>
  </si>
  <si>
    <t>Grau en Enginyeria en Tecnologies Aeroespacials</t>
  </si>
  <si>
    <t>Grau en Enginyeria en Vehicles Aeroespacials</t>
  </si>
  <si>
    <t>Grau en Enginyeria de Sistemes i Tecnologia Naval</t>
  </si>
  <si>
    <t xml:space="preserve">Grau en Enginyeria Marina </t>
  </si>
  <si>
    <t xml:space="preserve">Grau en Enginyeria Nàutica i Transport Marítim </t>
  </si>
  <si>
    <t>Grau en Enginyeria de Disseny Industrial i Desenvolupament del Producte</t>
  </si>
  <si>
    <t>Grau en Ciències i Tecnologies de Telecomunicació - Grau en Matemàtiques</t>
  </si>
  <si>
    <t>Grau en Enginyeria Civil - Grau en Matemàtiques</t>
  </si>
  <si>
    <t>Grau en Enginyeria de Tecnologies Aeroespacials - Grau en Matemàtiques</t>
  </si>
  <si>
    <t>Grau en Enginyeria en Tecnologies Industrials - Grau en Enginyeria Civil</t>
  </si>
  <si>
    <t>Grau en Enginyeria en Tecnologies Industrials - Grau en Matemàtiques</t>
  </si>
  <si>
    <t>Grau en Matemàtiques - Grau en Enginyeria Informàtica</t>
  </si>
  <si>
    <t>370 FOOT</t>
  </si>
  <si>
    <t>2010-2011</t>
  </si>
  <si>
    <t>2011-2012</t>
  </si>
  <si>
    <t>Grau en Enginyeria Física</t>
  </si>
  <si>
    <t>Grau en Ciències i Tecnologies de les Telecomunicacions - Grau en Enginyeria en Tecnologies Industrials</t>
  </si>
  <si>
    <t>Grau en Ciències i Tecnologies de les Telecomunicacions - Grau en Enginyeria Informàtica</t>
  </si>
  <si>
    <t>Grau en Enginyeria de Tecnologies Aeroespacials - Grau en Enginyeria Civil</t>
  </si>
  <si>
    <t>Grau en Enginyeria en Tecnologies Industrials - Grau en Enginyeria Informàtica</t>
  </si>
  <si>
    <t>Grau en Enginyeria Física - Grau en Enginyeria de Tecnologies Aeroespacials</t>
  </si>
  <si>
    <t>Grau en Enginyeria Física - Grau en Ciències i Tecnologies de les Telecomunicacions</t>
  </si>
  <si>
    <t>Grau en Enginyeria Física - Grau en Enginyeria en Tecnologies Industrials</t>
  </si>
  <si>
    <t>Grau en Enginyeria Física - Grau en Matemàtiques</t>
  </si>
  <si>
    <t>-</t>
  </si>
  <si>
    <t>Grau en Enginyeria en organització industrial</t>
  </si>
  <si>
    <t>Enginyeria de Camins, Canals i Ports - Grau en Matemàtiques</t>
  </si>
  <si>
    <t>2012-2013</t>
  </si>
  <si>
    <t>Grau En Enginyeria De Recursos Energètics I Miners</t>
  </si>
  <si>
    <t>Grau en Enginyeria en Tecnologies Industrials - Grau en Ciències i Tecnologies de les Telecomunicacions</t>
  </si>
  <si>
    <t>Grau en Enginyeria de Tecnologies Aeroespacials - Grau en Informàtica</t>
  </si>
  <si>
    <t>Grau en Enginyeria de Tecnologies Aeroespacials - Grau en Enginyeria en Tecnologies Industrials</t>
  </si>
  <si>
    <t>Grau en Enginyeria Física - Grau en Enginyeria Informàtica</t>
  </si>
  <si>
    <t>Dades a maig de 2013</t>
  </si>
  <si>
    <t>860 EEI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</si>
</sst>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2" x14ac:knownFonts="1"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8"/>
      <color rgb="FF003366"/>
      <name val="Arial"/>
      <family val="2"/>
    </font>
    <font>
      <sz val="10"/>
      <color theme="3"/>
      <name val="Arial"/>
      <family val="2"/>
    </font>
    <font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44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/>
      <top style="thin">
        <color rgb="FF376091"/>
      </top>
      <bottom/>
      <diagonal/>
    </border>
    <border>
      <left/>
      <right/>
      <top style="thin">
        <color rgb="FF376091"/>
      </top>
      <bottom/>
      <diagonal/>
    </border>
    <border>
      <left/>
      <right style="thin">
        <color rgb="FF376091"/>
      </right>
      <top style="thin">
        <color rgb="FF376091"/>
      </top>
      <bottom/>
      <diagonal/>
    </border>
    <border>
      <left style="thin">
        <color rgb="FF376091"/>
      </left>
      <right/>
      <top/>
      <bottom/>
      <diagonal/>
    </border>
    <border>
      <left/>
      <right style="thin">
        <color rgb="FF376091"/>
      </right>
      <top/>
      <bottom/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/>
      <top/>
      <bottom style="thin">
        <color rgb="FF376091"/>
      </bottom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/>
      <top style="thin">
        <color rgb="FF376091"/>
      </top>
      <bottom style="thin">
        <color theme="0"/>
      </bottom>
      <diagonal/>
    </border>
    <border>
      <left/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/>
      <top/>
      <bottom style="thin">
        <color theme="0"/>
      </bottom>
      <diagonal/>
    </border>
    <border>
      <left/>
      <right style="thin">
        <color rgb="FF376091"/>
      </right>
      <top/>
      <bottom style="thin">
        <color theme="0"/>
      </bottom>
      <diagonal/>
    </border>
    <border>
      <left style="thin">
        <color rgb="FF37609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/>
      <bottom style="thin">
        <color theme="0"/>
      </bottom>
      <diagonal/>
    </border>
    <border>
      <left style="thin">
        <color rgb="FF376091"/>
      </left>
      <right/>
      <top style="thin">
        <color theme="0"/>
      </top>
      <bottom style="thin">
        <color theme="0"/>
      </bottom>
      <diagonal/>
    </border>
  </borders>
  <cellStyleXfs count="15">
    <xf numFmtId="0" fontId="0" fillId="0" borderId="0"/>
    <xf numFmtId="0" fontId="3" fillId="0" borderId="4" applyNumberFormat="0" applyFont="0" applyFill="0" applyAlignment="0" applyProtection="0">
      <alignment horizontal="center" vertical="top" wrapText="1"/>
    </xf>
    <xf numFmtId="0" fontId="4" fillId="4" borderId="6" applyNumberFormat="0" applyFont="0" applyFill="0" applyAlignment="0" applyProtection="0"/>
    <xf numFmtId="0" fontId="4" fillId="4" borderId="8" applyNumberFormat="0" applyFont="0" applyFill="0" applyAlignment="0" applyProtection="0"/>
    <xf numFmtId="0" fontId="3" fillId="5" borderId="10">
      <alignment horizontal="center" vertical="center" wrapText="1"/>
    </xf>
    <xf numFmtId="3" fontId="6" fillId="7" borderId="10" applyNumberFormat="0">
      <alignment vertical="center"/>
    </xf>
    <xf numFmtId="3" fontId="6" fillId="9" borderId="10" applyNumberFormat="0">
      <alignment vertical="center"/>
    </xf>
    <xf numFmtId="3" fontId="6" fillId="4" borderId="0" applyNumberFormat="0">
      <alignment vertical="center"/>
    </xf>
    <xf numFmtId="0" fontId="7" fillId="0" borderId="13" applyNumberFormat="0" applyFont="0" applyFill="0" applyAlignment="0" applyProtection="0"/>
    <xf numFmtId="0" fontId="4" fillId="4" borderId="15" applyNumberFormat="0" applyFont="0" applyFill="0" applyAlignment="0" applyProtection="0"/>
    <xf numFmtId="0" fontId="7" fillId="0" borderId="20" applyNumberFormat="0" applyFont="0" applyFill="0" applyAlignment="0" applyProtection="0"/>
    <xf numFmtId="4" fontId="8" fillId="13" borderId="10" applyNumberFormat="0">
      <alignment vertical="center"/>
    </xf>
    <xf numFmtId="4" fontId="8" fillId="14" borderId="10" applyNumberFormat="0">
      <alignment vertical="center"/>
    </xf>
    <xf numFmtId="0" fontId="7" fillId="0" borderId="21" applyNumberFormat="0" applyFont="0" applyFill="0" applyAlignment="0" applyProtection="0"/>
    <xf numFmtId="0" fontId="4" fillId="4" borderId="23" applyNumberFormat="0" applyFont="0" applyFill="0" applyAlignment="0" applyProtection="0"/>
  </cellStyleXfs>
  <cellXfs count="205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5" xfId="1" applyFont="1" applyFill="1" applyBorder="1" applyAlignment="1"/>
    <xf numFmtId="0" fontId="1" fillId="2" borderId="7" xfId="2" applyFont="1" applyFill="1" applyBorder="1"/>
    <xf numFmtId="0" fontId="1" fillId="2" borderId="7" xfId="2" applyFont="1" applyFill="1" applyBorder="1" applyAlignment="1"/>
    <xf numFmtId="0" fontId="1" fillId="2" borderId="9" xfId="3" applyFont="1" applyFill="1" applyBorder="1"/>
    <xf numFmtId="0" fontId="5" fillId="6" borderId="11" xfId="4" applyFont="1" applyFill="1" applyBorder="1">
      <alignment horizontal="center" vertical="center" wrapText="1"/>
    </xf>
    <xf numFmtId="0" fontId="1" fillId="8" borderId="11" xfId="5" applyNumberFormat="1" applyFont="1" applyFill="1" applyBorder="1" applyAlignment="1">
      <alignment horizontal="left" vertical="center"/>
    </xf>
    <xf numFmtId="0" fontId="1" fillId="8" borderId="11" xfId="5" applyNumberFormat="1" applyFont="1" applyFill="1" applyBorder="1" applyAlignment="1">
      <alignment vertical="center"/>
    </xf>
    <xf numFmtId="0" fontId="1" fillId="10" borderId="11" xfId="6" applyNumberFormat="1" applyFont="1" applyFill="1" applyBorder="1" applyAlignment="1">
      <alignment horizontal="left" vertical="center"/>
    </xf>
    <xf numFmtId="0" fontId="1" fillId="10" borderId="11" xfId="6" applyNumberFormat="1" applyFont="1" applyFill="1" applyBorder="1" applyAlignment="1">
      <alignment vertical="center"/>
    </xf>
    <xf numFmtId="164" fontId="1" fillId="10" borderId="11" xfId="6" applyNumberFormat="1" applyFont="1" applyFill="1" applyBorder="1">
      <alignment vertical="center"/>
    </xf>
    <xf numFmtId="164" fontId="1" fillId="8" borderId="11" xfId="5" applyNumberFormat="1" applyFont="1" applyFill="1" applyBorder="1">
      <alignment vertical="center"/>
    </xf>
    <xf numFmtId="164" fontId="1" fillId="8" borderId="11" xfId="5" applyNumberFormat="1" applyFont="1" applyFill="1" applyBorder="1" applyAlignment="1">
      <alignment horizontal="right" vertical="center"/>
    </xf>
    <xf numFmtId="0" fontId="2" fillId="2" borderId="9" xfId="3" applyFont="1" applyFill="1" applyBorder="1"/>
    <xf numFmtId="0" fontId="2" fillId="2" borderId="14" xfId="8" applyFont="1" applyFill="1" applyBorder="1"/>
    <xf numFmtId="0" fontId="2" fillId="2" borderId="16" xfId="9" applyFont="1" applyFill="1" applyBorder="1" applyAlignment="1">
      <alignment vertical="center"/>
    </xf>
    <xf numFmtId="3" fontId="2" fillId="2" borderId="16" xfId="9" applyNumberFormat="1" applyFont="1" applyFill="1" applyBorder="1" applyAlignment="1">
      <alignment vertical="center"/>
    </xf>
    <xf numFmtId="0" fontId="2" fillId="2" borderId="0" xfId="1" applyFont="1" applyFill="1" applyBorder="1" applyAlignment="1"/>
    <xf numFmtId="0" fontId="2" fillId="2" borderId="0" xfId="3" applyFont="1" applyFill="1" applyBorder="1" applyAlignment="1"/>
    <xf numFmtId="0" fontId="2" fillId="2" borderId="5" xfId="1" applyFont="1" applyFill="1" applyBorder="1" applyAlignment="1"/>
    <xf numFmtId="0" fontId="2" fillId="2" borderId="7" xfId="2" applyFont="1" applyFill="1" applyBorder="1" applyAlignment="1"/>
    <xf numFmtId="0" fontId="2" fillId="2" borderId="9" xfId="3" applyFont="1" applyFill="1" applyBorder="1" applyAlignment="1"/>
    <xf numFmtId="0" fontId="2" fillId="0" borderId="14" xfId="8" applyFont="1" applyFill="1" applyBorder="1"/>
    <xf numFmtId="0" fontId="1" fillId="0" borderId="16" xfId="9" applyFont="1" applyFill="1" applyBorder="1" applyAlignment="1">
      <alignment vertical="center"/>
    </xf>
    <xf numFmtId="3" fontId="1" fillId="0" borderId="16" xfId="9" applyNumberFormat="1" applyFont="1" applyFill="1" applyBorder="1" applyAlignment="1">
      <alignment vertical="center"/>
    </xf>
    <xf numFmtId="0" fontId="2" fillId="0" borderId="0" xfId="3" applyFont="1" applyFill="1" applyBorder="1"/>
    <xf numFmtId="0" fontId="1" fillId="0" borderId="0" xfId="7" applyNumberFormat="1" applyFont="1" applyFill="1">
      <alignment vertical="center"/>
    </xf>
    <xf numFmtId="0" fontId="1" fillId="0" borderId="0" xfId="7" applyNumberFormat="1" applyFont="1" applyFill="1" applyAlignment="1">
      <alignment vertical="center"/>
    </xf>
    <xf numFmtId="3" fontId="1" fillId="0" borderId="0" xfId="7" applyNumberFormat="1" applyFont="1" applyFill="1">
      <alignment vertical="center"/>
    </xf>
    <xf numFmtId="3" fontId="1" fillId="0" borderId="0" xfId="7" applyNumberFormat="1" applyFont="1" applyFill="1" applyBorder="1">
      <alignment vertical="center"/>
    </xf>
    <xf numFmtId="0" fontId="2" fillId="2" borderId="7" xfId="1" applyFont="1" applyFill="1" applyBorder="1" applyAlignment="1"/>
    <xf numFmtId="0" fontId="1" fillId="8" borderId="11" xfId="5" applyNumberFormat="1" applyFont="1" applyFill="1" applyBorder="1" applyAlignment="1">
      <alignment vertical="center" wrapText="1"/>
    </xf>
    <xf numFmtId="0" fontId="1" fillId="0" borderId="14" xfId="8" applyFont="1" applyFill="1" applyBorder="1"/>
    <xf numFmtId="0" fontId="1" fillId="0" borderId="16" xfId="3" applyFont="1" applyFill="1" applyBorder="1" applyAlignment="1">
      <alignment vertical="center"/>
    </xf>
    <xf numFmtId="3" fontId="1" fillId="0" borderId="16" xfId="3" applyNumberFormat="1" applyFont="1" applyFill="1" applyBorder="1" applyAlignment="1">
      <alignment vertical="center"/>
    </xf>
    <xf numFmtId="0" fontId="1" fillId="0" borderId="0" xfId="3" applyFont="1" applyFill="1" applyBorder="1"/>
    <xf numFmtId="0" fontId="1" fillId="12" borderId="0" xfId="7" applyNumberFormat="1" applyFont="1" applyFill="1" applyAlignment="1">
      <alignment vertical="center"/>
    </xf>
    <xf numFmtId="3" fontId="1" fillId="12" borderId="0" xfId="7" applyNumberFormat="1" applyFont="1" applyFill="1">
      <alignment vertical="center"/>
    </xf>
    <xf numFmtId="3" fontId="1" fillId="12" borderId="0" xfId="7" applyNumberFormat="1" applyFont="1" applyFill="1" applyBorder="1">
      <alignment vertical="center"/>
    </xf>
    <xf numFmtId="0" fontId="1" fillId="0" borderId="5" xfId="1" applyFont="1" applyFill="1" applyBorder="1" applyAlignment="1"/>
    <xf numFmtId="0" fontId="1" fillId="0" borderId="7" xfId="2" applyFont="1" applyFill="1" applyBorder="1" applyAlignment="1">
      <alignment vertical="center"/>
    </xf>
    <xf numFmtId="0" fontId="1" fillId="0" borderId="7" xfId="10" applyFont="1" applyFill="1" applyBorder="1" applyAlignment="1">
      <alignment vertical="center"/>
    </xf>
    <xf numFmtId="3" fontId="1" fillId="0" borderId="7" xfId="7" applyNumberFormat="1" applyFont="1" applyFill="1" applyBorder="1">
      <alignment vertical="center"/>
    </xf>
    <xf numFmtId="0" fontId="1" fillId="0" borderId="9" xfId="3" applyFont="1" applyFill="1" applyBorder="1"/>
    <xf numFmtId="0" fontId="1" fillId="0" borderId="16" xfId="13" applyFont="1" applyFill="1" applyBorder="1" applyAlignment="1">
      <alignment vertical="center"/>
    </xf>
    <xf numFmtId="3" fontId="1" fillId="0" borderId="16" xfId="7" applyNumberFormat="1" applyFont="1" applyFill="1" applyBorder="1">
      <alignment vertical="center"/>
    </xf>
    <xf numFmtId="0" fontId="2" fillId="0" borderId="0" xfId="0" applyFont="1"/>
    <xf numFmtId="0" fontId="1" fillId="8" borderId="11" xfId="5" applyNumberFormat="1" applyFont="1" applyFill="1" applyBorder="1">
      <alignment vertical="center"/>
    </xf>
    <xf numFmtId="0" fontId="1" fillId="10" borderId="11" xfId="5" applyNumberFormat="1" applyFont="1" applyFill="1" applyBorder="1" applyAlignment="1">
      <alignment vertical="center"/>
    </xf>
    <xf numFmtId="0" fontId="1" fillId="8" borderId="11" xfId="6" applyNumberFormat="1" applyFont="1" applyFill="1" applyBorder="1" applyAlignment="1">
      <alignment horizontal="left" vertical="center"/>
    </xf>
    <xf numFmtId="0" fontId="1" fillId="8" borderId="11" xfId="6" applyNumberFormat="1" applyFont="1" applyFill="1" applyBorder="1" applyAlignment="1">
      <alignment vertical="center"/>
    </xf>
    <xf numFmtId="0" fontId="1" fillId="2" borderId="14" xfId="8" applyFont="1" applyFill="1" applyBorder="1"/>
    <xf numFmtId="0" fontId="2" fillId="2" borderId="16" xfId="9" applyFont="1" applyFill="1" applyBorder="1"/>
    <xf numFmtId="0" fontId="2" fillId="2" borderId="16" xfId="9" applyFont="1" applyFill="1" applyBorder="1" applyAlignment="1"/>
    <xf numFmtId="0" fontId="1" fillId="2" borderId="0" xfId="0" applyFont="1" applyFill="1" applyAlignment="1"/>
    <xf numFmtId="0" fontId="2" fillId="2" borderId="0" xfId="0" applyFont="1" applyFill="1"/>
    <xf numFmtId="0" fontId="9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22" xfId="10" applyFont="1" applyFill="1" applyBorder="1"/>
    <xf numFmtId="0" fontId="1" fillId="2" borderId="24" xfId="14" applyFont="1" applyFill="1" applyBorder="1"/>
    <xf numFmtId="0" fontId="2" fillId="2" borderId="24" xfId="14" applyFont="1" applyFill="1" applyBorder="1"/>
    <xf numFmtId="0" fontId="2" fillId="2" borderId="25" xfId="13" applyFont="1" applyFill="1" applyBorder="1"/>
    <xf numFmtId="0" fontId="2" fillId="2" borderId="0" xfId="10" applyFont="1" applyFill="1" applyBorder="1" applyAlignment="1"/>
    <xf numFmtId="0" fontId="2" fillId="2" borderId="22" xfId="10" applyFont="1" applyFill="1" applyBorder="1" applyAlignment="1"/>
    <xf numFmtId="0" fontId="2" fillId="2" borderId="24" xfId="14" applyFont="1" applyFill="1" applyBorder="1" applyAlignment="1"/>
    <xf numFmtId="0" fontId="2" fillId="0" borderId="25" xfId="13" applyFont="1" applyFill="1" applyBorder="1"/>
    <xf numFmtId="0" fontId="2" fillId="2" borderId="22" xfId="1" applyFont="1" applyFill="1" applyBorder="1" applyAlignment="1"/>
    <xf numFmtId="0" fontId="2" fillId="2" borderId="24" xfId="3" applyFont="1" applyFill="1" applyBorder="1"/>
    <xf numFmtId="0" fontId="1" fillId="2" borderId="24" xfId="3" applyFont="1" applyFill="1" applyBorder="1"/>
    <xf numFmtId="0" fontId="1" fillId="0" borderId="25" xfId="13" applyFont="1" applyFill="1" applyBorder="1"/>
    <xf numFmtId="0" fontId="1" fillId="12" borderId="0" xfId="3" applyFont="1" applyFill="1" applyBorder="1"/>
    <xf numFmtId="0" fontId="1" fillId="2" borderId="22" xfId="3" applyFont="1" applyFill="1" applyBorder="1"/>
    <xf numFmtId="0" fontId="1" fillId="2" borderId="24" xfId="0" applyFont="1" applyFill="1" applyBorder="1"/>
    <xf numFmtId="3" fontId="2" fillId="2" borderId="24" xfId="0" applyNumberFormat="1" applyFont="1" applyFill="1" applyBorder="1" applyAlignment="1">
      <alignment horizontal="right" vertical="center"/>
    </xf>
    <xf numFmtId="3" fontId="2" fillId="2" borderId="24" xfId="0" applyNumberFormat="1" applyFont="1" applyFill="1" applyBorder="1" applyAlignment="1">
      <alignment vertical="center"/>
    </xf>
    <xf numFmtId="0" fontId="1" fillId="2" borderId="25" xfId="3" applyFont="1" applyFill="1" applyBorder="1"/>
    <xf numFmtId="0" fontId="1" fillId="2" borderId="25" xfId="13" applyFont="1" applyFill="1" applyBorder="1"/>
    <xf numFmtId="0" fontId="1" fillId="0" borderId="0" xfId="8" applyFont="1" applyFill="1" applyBorder="1"/>
    <xf numFmtId="0" fontId="1" fillId="0" borderId="0" xfId="3" applyFont="1" applyFill="1" applyBorder="1" applyAlignment="1">
      <alignment vertical="center"/>
    </xf>
    <xf numFmtId="3" fontId="1" fillId="0" borderId="0" xfId="3" applyNumberFormat="1" applyFont="1" applyFill="1" applyBorder="1" applyAlignment="1">
      <alignment vertical="center"/>
    </xf>
    <xf numFmtId="0" fontId="1" fillId="0" borderId="0" xfId="13" applyFont="1" applyFill="1" applyBorder="1"/>
    <xf numFmtId="0" fontId="1" fillId="8" borderId="11" xfId="6" applyNumberFormat="1" applyFont="1" applyFill="1" applyBorder="1">
      <alignment vertical="center"/>
    </xf>
    <xf numFmtId="0" fontId="1" fillId="10" borderId="11" xfId="5" applyNumberFormat="1" applyFont="1" applyFill="1" applyBorder="1">
      <alignment vertical="center"/>
    </xf>
    <xf numFmtId="0" fontId="1" fillId="10" borderId="11" xfId="6" applyNumberFormat="1" applyFont="1" applyFill="1" applyBorder="1">
      <alignment vertical="center"/>
    </xf>
    <xf numFmtId="3" fontId="0" fillId="0" borderId="0" xfId="0" applyNumberFormat="1"/>
    <xf numFmtId="0" fontId="1" fillId="10" borderId="11" xfId="6" applyNumberFormat="1" applyFont="1" applyFill="1" applyBorder="1" applyAlignment="1">
      <alignment horizontal="left" vertical="center"/>
    </xf>
    <xf numFmtId="0" fontId="1" fillId="10" borderId="11" xfId="5" applyNumberFormat="1" applyFont="1" applyFill="1" applyBorder="1">
      <alignment vertical="center"/>
    </xf>
    <xf numFmtId="0" fontId="1" fillId="8" borderId="11" xfId="5" applyNumberFormat="1" applyFont="1" applyFill="1" applyBorder="1">
      <alignment vertical="center"/>
    </xf>
    <xf numFmtId="164" fontId="1" fillId="10" borderId="11" xfId="5" applyNumberFormat="1" applyFont="1" applyFill="1" applyBorder="1">
      <alignment vertical="center"/>
    </xf>
    <xf numFmtId="164" fontId="1" fillId="8" borderId="11" xfId="6" applyNumberFormat="1" applyFont="1" applyFill="1" applyBorder="1">
      <alignment vertical="center"/>
    </xf>
    <xf numFmtId="0" fontId="1" fillId="8" borderId="11" xfId="11" applyNumberFormat="1" applyFont="1" applyFill="1" applyBorder="1" applyAlignment="1">
      <alignment vertical="center"/>
    </xf>
    <xf numFmtId="0" fontId="1" fillId="0" borderId="27" xfId="8" applyFont="1" applyFill="1" applyBorder="1"/>
    <xf numFmtId="0" fontId="1" fillId="2" borderId="28" xfId="0" applyFont="1" applyFill="1" applyBorder="1"/>
    <xf numFmtId="0" fontId="1" fillId="0" borderId="28" xfId="3" applyFont="1" applyFill="1" applyBorder="1" applyAlignment="1">
      <alignment vertical="center"/>
    </xf>
    <xf numFmtId="3" fontId="1" fillId="0" borderId="28" xfId="3" applyNumberFormat="1" applyFont="1" applyFill="1" applyBorder="1" applyAlignment="1">
      <alignment vertical="center"/>
    </xf>
    <xf numFmtId="0" fontId="1" fillId="0" borderId="29" xfId="13" applyFont="1" applyFill="1" applyBorder="1"/>
    <xf numFmtId="0" fontId="1" fillId="0" borderId="30" xfId="8" applyFont="1" applyFill="1" applyBorder="1"/>
    <xf numFmtId="0" fontId="1" fillId="0" borderId="31" xfId="13" applyFont="1" applyFill="1" applyBorder="1"/>
    <xf numFmtId="0" fontId="1" fillId="0" borderId="32" xfId="8" applyFont="1" applyFill="1" applyBorder="1"/>
    <xf numFmtId="0" fontId="1" fillId="0" borderId="33" xfId="3" applyFont="1" applyFill="1" applyBorder="1" applyAlignment="1">
      <alignment vertical="center"/>
    </xf>
    <xf numFmtId="3" fontId="1" fillId="0" borderId="33" xfId="3" applyNumberFormat="1" applyFont="1" applyFill="1" applyBorder="1" applyAlignment="1">
      <alignment vertical="center"/>
    </xf>
    <xf numFmtId="0" fontId="1" fillId="0" borderId="34" xfId="13" applyFont="1" applyFill="1" applyBorder="1"/>
    <xf numFmtId="0" fontId="5" fillId="6" borderId="0" xfId="3" applyFont="1" applyFill="1" applyBorder="1" applyAlignment="1">
      <alignment vertical="center"/>
    </xf>
    <xf numFmtId="3" fontId="1" fillId="8" borderId="11" xfId="5" applyNumberFormat="1" applyFont="1" applyFill="1" applyBorder="1">
      <alignment vertical="center"/>
    </xf>
    <xf numFmtId="3" fontId="1" fillId="10" borderId="11" xfId="6" applyNumberFormat="1" applyFont="1" applyFill="1" applyBorder="1">
      <alignment vertical="center"/>
    </xf>
    <xf numFmtId="3" fontId="1" fillId="10" borderId="11" xfId="5" applyNumberFormat="1" applyFont="1" applyFill="1" applyBorder="1">
      <alignment vertical="center"/>
    </xf>
    <xf numFmtId="0" fontId="1" fillId="10" borderId="17" xfId="6" applyNumberFormat="1" applyFont="1" applyFill="1" applyBorder="1" applyAlignment="1">
      <alignment horizontal="left" vertical="center"/>
    </xf>
    <xf numFmtId="0" fontId="1" fillId="10" borderId="11" xfId="5" applyNumberFormat="1" applyFont="1" applyFill="1" applyBorder="1">
      <alignment vertical="center"/>
    </xf>
    <xf numFmtId="0" fontId="1" fillId="8" borderId="17" xfId="6" applyNumberFormat="1" applyFont="1" applyFill="1" applyBorder="1" applyAlignment="1">
      <alignment horizontal="left" vertical="center"/>
    </xf>
    <xf numFmtId="0" fontId="1" fillId="8" borderId="11" xfId="6" applyNumberFormat="1" applyFont="1" applyFill="1" applyBorder="1">
      <alignment vertical="center"/>
    </xf>
    <xf numFmtId="0" fontId="1" fillId="8" borderId="11" xfId="5" applyNumberFormat="1" applyFont="1" applyFill="1" applyBorder="1">
      <alignment vertical="center"/>
    </xf>
    <xf numFmtId="0" fontId="1" fillId="10" borderId="11" xfId="6" applyNumberFormat="1" applyFont="1" applyFill="1" applyBorder="1" applyAlignment="1">
      <alignment horizontal="left" vertical="center"/>
    </xf>
    <xf numFmtId="0" fontId="1" fillId="8" borderId="17" xfId="5" applyNumberFormat="1" applyFont="1" applyFill="1" applyBorder="1" applyAlignment="1">
      <alignment horizontal="left" vertical="center"/>
    </xf>
    <xf numFmtId="0" fontId="10" fillId="8" borderId="11" xfId="5" applyNumberFormat="1" applyFont="1" applyFill="1" applyBorder="1" applyAlignment="1">
      <alignment vertical="center"/>
    </xf>
    <xf numFmtId="0" fontId="1" fillId="10" borderId="11" xfId="5" applyNumberFormat="1" applyFont="1" applyFill="1" applyBorder="1">
      <alignment vertical="center"/>
    </xf>
    <xf numFmtId="0" fontId="1" fillId="8" borderId="11" xfId="6" applyNumberFormat="1" applyFont="1" applyFill="1" applyBorder="1">
      <alignment vertical="center"/>
    </xf>
    <xf numFmtId="0" fontId="1" fillId="10" borderId="11" xfId="5" applyNumberFormat="1" applyFont="1" applyFill="1" applyBorder="1">
      <alignment vertical="center"/>
    </xf>
    <xf numFmtId="0" fontId="1" fillId="8" borderId="11" xfId="6" applyNumberFormat="1" applyFont="1" applyFill="1" applyBorder="1">
      <alignment vertical="center"/>
    </xf>
    <xf numFmtId="0" fontId="1" fillId="10" borderId="11" xfId="5" applyNumberFormat="1" applyFont="1" applyFill="1" applyBorder="1">
      <alignment vertical="center"/>
    </xf>
    <xf numFmtId="0" fontId="1" fillId="8" borderId="11" xfId="6" applyNumberFormat="1" applyFont="1" applyFill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2" borderId="35" xfId="2" applyFont="1" applyFill="1" applyBorder="1"/>
    <xf numFmtId="3" fontId="2" fillId="2" borderId="36" xfId="9" applyNumberFormat="1" applyFont="1" applyFill="1" applyBorder="1" applyAlignment="1">
      <alignment vertical="center"/>
    </xf>
    <xf numFmtId="0" fontId="2" fillId="2" borderId="35" xfId="2" applyFont="1" applyFill="1" applyBorder="1" applyAlignment="1"/>
    <xf numFmtId="3" fontId="1" fillId="0" borderId="36" xfId="9" applyNumberFormat="1" applyFont="1" applyFill="1" applyBorder="1" applyAlignment="1">
      <alignment vertical="center"/>
    </xf>
    <xf numFmtId="0" fontId="2" fillId="2" borderId="35" xfId="1" applyFont="1" applyFill="1" applyBorder="1" applyAlignment="1"/>
    <xf numFmtId="3" fontId="1" fillId="0" borderId="36" xfId="3" applyNumberFormat="1" applyFont="1" applyFill="1" applyBorder="1" applyAlignment="1">
      <alignment vertical="center"/>
    </xf>
    <xf numFmtId="3" fontId="1" fillId="0" borderId="35" xfId="7" applyNumberFormat="1" applyFont="1" applyFill="1" applyBorder="1">
      <alignment vertical="center"/>
    </xf>
    <xf numFmtId="3" fontId="1" fillId="0" borderId="36" xfId="7" applyNumberFormat="1" applyFont="1" applyFill="1" applyBorder="1">
      <alignment vertical="center"/>
    </xf>
    <xf numFmtId="0" fontId="2" fillId="2" borderId="36" xfId="9" applyFont="1" applyFill="1" applyBorder="1"/>
    <xf numFmtId="0" fontId="1" fillId="2" borderId="39" xfId="0" applyFont="1" applyFill="1" applyBorder="1"/>
    <xf numFmtId="0" fontId="1" fillId="2" borderId="40" xfId="0" applyFont="1" applyFill="1" applyBorder="1"/>
    <xf numFmtId="0" fontId="1" fillId="3" borderId="0" xfId="0" applyFont="1" applyFill="1" applyBorder="1" applyAlignment="1">
      <alignment horizontal="left" vertical="center"/>
    </xf>
    <xf numFmtId="164" fontId="1" fillId="8" borderId="12" xfId="5" applyNumberFormat="1" applyFont="1" applyFill="1" applyBorder="1">
      <alignment vertical="center"/>
    </xf>
    <xf numFmtId="164" fontId="1" fillId="10" borderId="12" xfId="6" applyNumberFormat="1" applyFont="1" applyFill="1" applyBorder="1">
      <alignment vertical="center"/>
    </xf>
    <xf numFmtId="3" fontId="1" fillId="8" borderId="12" xfId="5" applyNumberFormat="1" applyFont="1" applyFill="1" applyBorder="1">
      <alignment vertical="center"/>
    </xf>
    <xf numFmtId="0" fontId="1" fillId="2" borderId="0" xfId="3" applyFont="1" applyFill="1" applyBorder="1" applyAlignment="1"/>
    <xf numFmtId="3" fontId="1" fillId="10" borderId="12" xfId="6" applyNumberFormat="1" applyFont="1" applyFill="1" applyBorder="1">
      <alignment vertical="center"/>
    </xf>
    <xf numFmtId="3" fontId="1" fillId="10" borderId="12" xfId="5" applyNumberFormat="1" applyFont="1" applyFill="1" applyBorder="1">
      <alignment vertical="center"/>
    </xf>
    <xf numFmtId="164" fontId="1" fillId="10" borderId="12" xfId="5" applyNumberFormat="1" applyFont="1" applyFill="1" applyBorder="1">
      <alignment vertical="center"/>
    </xf>
    <xf numFmtId="0" fontId="1" fillId="2" borderId="35" xfId="2" applyFont="1" applyFill="1" applyBorder="1"/>
    <xf numFmtId="0" fontId="1" fillId="2" borderId="36" xfId="9" applyFont="1" applyFill="1" applyBorder="1"/>
    <xf numFmtId="0" fontId="10" fillId="8" borderId="11" xfId="5" applyNumberFormat="1" applyFont="1" applyFill="1" applyBorder="1" applyAlignment="1">
      <alignment vertical="center" wrapText="1"/>
    </xf>
    <xf numFmtId="164" fontId="1" fillId="10" borderId="12" xfId="5" applyNumberFormat="1" applyFont="1" applyFill="1" applyBorder="1" applyAlignment="1">
      <alignment horizontal="right" vertical="center"/>
    </xf>
    <xf numFmtId="0" fontId="2" fillId="2" borderId="41" xfId="1" applyFont="1" applyFill="1" applyBorder="1" applyAlignment="1"/>
    <xf numFmtId="0" fontId="2" fillId="2" borderId="42" xfId="1" applyFont="1" applyFill="1" applyBorder="1" applyAlignment="1"/>
    <xf numFmtId="0" fontId="2" fillId="2" borderId="42" xfId="10" applyFont="1" applyFill="1" applyBorder="1" applyAlignment="1"/>
    <xf numFmtId="0" fontId="1" fillId="2" borderId="43" xfId="3" applyFont="1" applyFill="1" applyBorder="1"/>
    <xf numFmtId="0" fontId="1" fillId="2" borderId="41" xfId="1" applyFont="1" applyFill="1" applyBorder="1" applyAlignment="1"/>
    <xf numFmtId="0" fontId="1" fillId="2" borderId="42" xfId="10" applyFont="1" applyFill="1" applyBorder="1"/>
    <xf numFmtId="0" fontId="1" fillId="3" borderId="3" xfId="0" applyFont="1" applyFill="1" applyBorder="1" applyAlignment="1">
      <alignment horizontal="left" vertical="center"/>
    </xf>
    <xf numFmtId="0" fontId="11" fillId="6" borderId="11" xfId="4" applyFont="1" applyFill="1" applyBorder="1">
      <alignment horizontal="center" vertical="center" wrapText="1"/>
    </xf>
    <xf numFmtId="164" fontId="11" fillId="6" borderId="11" xfId="7" applyNumberFormat="1" applyFont="1" applyFill="1" applyBorder="1">
      <alignment vertical="center"/>
    </xf>
    <xf numFmtId="3" fontId="1" fillId="2" borderId="16" xfId="9" applyNumberFormat="1" applyFont="1" applyFill="1" applyBorder="1" applyAlignment="1">
      <alignment vertical="center"/>
    </xf>
    <xf numFmtId="0" fontId="1" fillId="2" borderId="7" xfId="1" applyFont="1" applyFill="1" applyBorder="1" applyAlignment="1"/>
    <xf numFmtId="164" fontId="11" fillId="6" borderId="11" xfId="5" applyNumberFormat="1" applyFont="1" applyFill="1" applyBorder="1">
      <alignment vertical="center"/>
    </xf>
    <xf numFmtId="3" fontId="11" fillId="11" borderId="11" xfId="5" applyNumberFormat="1" applyFont="1" applyFill="1" applyBorder="1">
      <alignment vertical="center"/>
    </xf>
    <xf numFmtId="3" fontId="11" fillId="6" borderId="11" xfId="0" applyNumberFormat="1" applyFont="1" applyFill="1" applyBorder="1" applyAlignment="1">
      <alignment vertical="center"/>
    </xf>
    <xf numFmtId="0" fontId="1" fillId="2" borderId="16" xfId="9" applyFont="1" applyFill="1" applyBorder="1"/>
    <xf numFmtId="0" fontId="1" fillId="2" borderId="37" xfId="2" applyFont="1" applyFill="1" applyBorder="1" applyAlignment="1">
      <alignment horizontal="center"/>
    </xf>
    <xf numFmtId="0" fontId="1" fillId="8" borderId="11" xfId="6" applyNumberFormat="1" applyFont="1" applyFill="1" applyBorder="1">
      <alignment vertical="center"/>
    </xf>
    <xf numFmtId="3" fontId="2" fillId="0" borderId="36" xfId="9" applyNumberFormat="1" applyFont="1" applyFill="1" applyBorder="1" applyAlignment="1">
      <alignment vertical="center"/>
    </xf>
    <xf numFmtId="3" fontId="2" fillId="0" borderId="0" xfId="7" applyNumberFormat="1" applyFont="1" applyFill="1" applyBorder="1">
      <alignment vertical="center"/>
    </xf>
    <xf numFmtId="3" fontId="2" fillId="0" borderId="36" xfId="3" applyNumberFormat="1" applyFont="1" applyFill="1" applyBorder="1" applyAlignment="1">
      <alignment vertical="center"/>
    </xf>
    <xf numFmtId="3" fontId="2" fillId="0" borderId="0" xfId="3" applyNumberFormat="1" applyFont="1" applyFill="1" applyBorder="1" applyAlignment="1">
      <alignment vertical="center"/>
    </xf>
    <xf numFmtId="0" fontId="1" fillId="10" borderId="11" xfId="5" applyNumberFormat="1" applyFont="1" applyFill="1" applyBorder="1">
      <alignment vertical="center"/>
    </xf>
    <xf numFmtId="3" fontId="1" fillId="8" borderId="12" xfId="5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1" fillId="8" borderId="11" xfId="6" applyNumberFormat="1" applyFont="1" applyFill="1" applyBorder="1">
      <alignment vertical="center"/>
    </xf>
    <xf numFmtId="0" fontId="1" fillId="10" borderId="11" xfId="5" applyNumberFormat="1" applyFont="1" applyFill="1" applyBorder="1">
      <alignment vertical="center"/>
    </xf>
    <xf numFmtId="0" fontId="1" fillId="8" borderId="18" xfId="6" applyNumberFormat="1" applyFont="1" applyFill="1" applyBorder="1" applyAlignment="1">
      <alignment horizontal="left" vertical="center"/>
    </xf>
    <xf numFmtId="0" fontId="1" fillId="8" borderId="19" xfId="6" applyNumberFormat="1" applyFont="1" applyFill="1" applyBorder="1" applyAlignment="1">
      <alignment horizontal="left" vertical="center"/>
    </xf>
    <xf numFmtId="0" fontId="5" fillId="6" borderId="11" xfId="5" applyNumberFormat="1" applyFont="1" applyFill="1" applyBorder="1">
      <alignment vertical="center"/>
    </xf>
    <xf numFmtId="0" fontId="1" fillId="8" borderId="17" xfId="6" applyNumberFormat="1" applyFont="1" applyFill="1" applyBorder="1" applyAlignment="1">
      <alignment horizontal="left" vertical="center"/>
    </xf>
    <xf numFmtId="0" fontId="1" fillId="10" borderId="17" xfId="5" applyNumberFormat="1" applyFont="1" applyFill="1" applyBorder="1" applyAlignment="1">
      <alignment horizontal="left" vertical="center" wrapText="1"/>
    </xf>
    <xf numFmtId="0" fontId="1" fillId="10" borderId="18" xfId="5" applyNumberFormat="1" applyFont="1" applyFill="1" applyBorder="1" applyAlignment="1">
      <alignment horizontal="left" vertical="center" wrapText="1"/>
    </xf>
    <xf numFmtId="0" fontId="1" fillId="10" borderId="17" xfId="6" applyNumberFormat="1" applyFont="1" applyFill="1" applyBorder="1" applyAlignment="1">
      <alignment horizontal="left" vertical="center"/>
    </xf>
    <xf numFmtId="0" fontId="1" fillId="10" borderId="18" xfId="6" applyNumberFormat="1" applyFont="1" applyFill="1" applyBorder="1" applyAlignment="1">
      <alignment horizontal="left" vertical="center"/>
    </xf>
    <xf numFmtId="0" fontId="1" fillId="10" borderId="19" xfId="6" applyNumberFormat="1" applyFont="1" applyFill="1" applyBorder="1" applyAlignment="1">
      <alignment horizontal="left" vertical="center"/>
    </xf>
    <xf numFmtId="0" fontId="5" fillId="6" borderId="11" xfId="12" applyNumberFormat="1" applyFont="1" applyFill="1" applyBorder="1" applyAlignment="1">
      <alignment horizontal="left" vertical="center"/>
    </xf>
    <xf numFmtId="0" fontId="1" fillId="8" borderId="11" xfId="5" applyNumberFormat="1" applyFont="1" applyFill="1" applyBorder="1" applyAlignment="1">
      <alignment horizontal="left" vertical="center"/>
    </xf>
    <xf numFmtId="0" fontId="1" fillId="10" borderId="11" xfId="5" applyNumberFormat="1" applyFont="1" applyFill="1" applyBorder="1" applyAlignment="1">
      <alignment horizontal="left" vertical="center"/>
    </xf>
    <xf numFmtId="0" fontId="5" fillId="11" borderId="12" xfId="5" applyNumberFormat="1" applyFont="1" applyFill="1" applyBorder="1" applyAlignment="1">
      <alignment horizontal="left" vertical="center"/>
    </xf>
    <xf numFmtId="0" fontId="5" fillId="11" borderId="26" xfId="5" applyNumberFormat="1" applyFont="1" applyFill="1" applyBorder="1" applyAlignment="1">
      <alignment horizontal="left" vertical="center"/>
    </xf>
    <xf numFmtId="0" fontId="5" fillId="6" borderId="11" xfId="7" applyNumberFormat="1" applyFont="1" applyFill="1" applyBorder="1">
      <alignment vertical="center"/>
    </xf>
    <xf numFmtId="0" fontId="1" fillId="8" borderId="11" xfId="5" applyNumberFormat="1" applyFont="1" applyFill="1" applyBorder="1">
      <alignment vertical="center"/>
    </xf>
    <xf numFmtId="0" fontId="5" fillId="6" borderId="11" xfId="4" applyFont="1" applyFill="1" applyBorder="1" applyAlignment="1">
      <alignment horizontal="center" vertical="center" wrapText="1"/>
    </xf>
    <xf numFmtId="0" fontId="5" fillId="11" borderId="11" xfId="4" applyFont="1" applyFill="1" applyBorder="1" applyAlignment="1">
      <alignment horizontal="left" vertical="center" wrapText="1"/>
    </xf>
    <xf numFmtId="0" fontId="5" fillId="11" borderId="11" xfId="7" applyNumberFormat="1" applyFont="1" applyFill="1" applyBorder="1" applyAlignment="1">
      <alignment horizontal="left" vertical="center"/>
    </xf>
    <xf numFmtId="0" fontId="1" fillId="8" borderId="18" xfId="5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10" borderId="11" xfId="6" applyNumberFormat="1" applyFont="1" applyFill="1" applyBorder="1" applyAlignment="1">
      <alignment horizontal="left" vertical="center"/>
    </xf>
    <xf numFmtId="0" fontId="1" fillId="2" borderId="35" xfId="2" applyFont="1" applyFill="1" applyBorder="1" applyAlignment="1">
      <alignment horizontal="center"/>
    </xf>
    <xf numFmtId="0" fontId="1" fillId="2" borderId="37" xfId="2" applyFont="1" applyFill="1" applyBorder="1" applyAlignment="1">
      <alignment horizontal="center"/>
    </xf>
    <xf numFmtId="0" fontId="1" fillId="2" borderId="38" xfId="2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164" fontId="1" fillId="8" borderId="17" xfId="5" applyNumberFormat="1" applyFont="1" applyFill="1" applyBorder="1" applyAlignment="1">
      <alignment horizontal="right" vertical="center"/>
    </xf>
    <xf numFmtId="164" fontId="1" fillId="8" borderId="19" xfId="5" applyNumberFormat="1" applyFont="1" applyFill="1" applyBorder="1" applyAlignment="1">
      <alignment horizontal="right" vertical="center"/>
    </xf>
    <xf numFmtId="0" fontId="5" fillId="6" borderId="11" xfId="0" applyFont="1" applyFill="1" applyBorder="1" applyAlignment="1">
      <alignment horizontal="center" vertical="center"/>
    </xf>
  </cellXfs>
  <cellStyles count="15">
    <cellStyle name="BordeEsqDI" xfId="13"/>
    <cellStyle name="BordeEsqDS" xfId="10"/>
    <cellStyle name="BordeEsqII" xfId="8"/>
    <cellStyle name="BordeEsqIS" xfId="1"/>
    <cellStyle name="BordeTablaDer" xfId="14"/>
    <cellStyle name="BordeTablaInf" xfId="9"/>
    <cellStyle name="BordeTablaIzq" xfId="3"/>
    <cellStyle name="BordeTablaSup" xfId="2"/>
    <cellStyle name="fColor1" xfId="5"/>
    <cellStyle name="fColor2" xfId="6"/>
    <cellStyle name="fTitulo" xfId="4"/>
    <cellStyle name="fTotal0" xfId="7"/>
    <cellStyle name="fTotal1" xfId="11"/>
    <cellStyle name="fTotal2" xfId="12"/>
    <cellStyle name="Normal" xfId="0" builtinId="0"/>
  </cellStyles>
  <dxfs count="0"/>
  <tableStyles count="0" defaultTableStyle="TableStyleMedium9" defaultPivotStyle="PivotStyleLight16"/>
  <colors>
    <mruColors>
      <color rgb="FF376091"/>
      <color rgb="FFDBE5F1"/>
      <color rgb="FFB8CCE4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"/>
  <sheetViews>
    <sheetView showGridLines="0" tabSelected="1" zoomScaleNormal="100" zoomScaleSheetLayoutView="100" workbookViewId="0">
      <selection activeCell="C199" sqref="C199:D199"/>
    </sheetView>
  </sheetViews>
  <sheetFormatPr baseColWidth="10" defaultColWidth="9.140625" defaultRowHeight="15" x14ac:dyDescent="0.25"/>
  <cols>
    <col min="1" max="1" width="0.85546875" customWidth="1"/>
    <col min="2" max="2" width="0.5703125" style="1" customWidth="1"/>
    <col min="3" max="3" width="18" style="1" customWidth="1"/>
    <col min="4" max="4" width="66.140625" style="57" customWidth="1"/>
    <col min="5" max="10" width="9.85546875" style="1" customWidth="1"/>
    <col min="11" max="13" width="9.85546875" style="58" customWidth="1"/>
    <col min="14" max="14" width="0.5703125" style="1" customWidth="1"/>
    <col min="16" max="16" width="7" bestFit="1" customWidth="1"/>
    <col min="17" max="19" width="5" bestFit="1" customWidth="1"/>
    <col min="20" max="20" width="6.5703125" bestFit="1" customWidth="1"/>
    <col min="21" max="21" width="6.5703125" customWidth="1"/>
  </cols>
  <sheetData>
    <row r="1" spans="1:15" ht="16.5" thickTop="1" thickBot="1" x14ac:dyDescent="0.3">
      <c r="C1" s="195" t="s">
        <v>0</v>
      </c>
      <c r="D1" s="196"/>
      <c r="E1" s="196"/>
      <c r="F1" s="196"/>
      <c r="G1" s="154"/>
      <c r="H1" s="136"/>
      <c r="I1" s="136"/>
      <c r="J1" s="136"/>
      <c r="K1" s="124"/>
      <c r="L1" s="124"/>
      <c r="M1" s="124"/>
      <c r="N1" s="61"/>
    </row>
    <row r="2" spans="1:15" ht="15.75" thickTop="1" x14ac:dyDescent="0.25">
      <c r="B2" s="2"/>
      <c r="C2" s="124"/>
      <c r="D2" s="3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.75" customHeight="1" x14ac:dyDescent="0.25">
      <c r="B3" s="4"/>
      <c r="C3" s="5"/>
      <c r="D3" s="6"/>
      <c r="E3" s="198"/>
      <c r="F3" s="199"/>
      <c r="G3" s="200"/>
      <c r="H3" s="198"/>
      <c r="I3" s="199"/>
      <c r="J3" s="200"/>
      <c r="K3" s="163"/>
      <c r="L3" s="163"/>
      <c r="M3" s="163"/>
      <c r="N3" s="62"/>
    </row>
    <row r="4" spans="1:15" x14ac:dyDescent="0.25">
      <c r="B4" s="134"/>
      <c r="C4" s="191" t="s">
        <v>1</v>
      </c>
      <c r="D4" s="191" t="s">
        <v>2</v>
      </c>
      <c r="E4" s="201" t="s">
        <v>161</v>
      </c>
      <c r="F4" s="201"/>
      <c r="G4" s="201"/>
      <c r="H4" s="201" t="s">
        <v>162</v>
      </c>
      <c r="I4" s="201"/>
      <c r="J4" s="201"/>
      <c r="K4" s="201" t="s">
        <v>175</v>
      </c>
      <c r="L4" s="201"/>
      <c r="M4" s="201"/>
      <c r="N4" s="135"/>
    </row>
    <row r="5" spans="1:15" ht="19.5" customHeight="1" x14ac:dyDescent="0.25">
      <c r="B5" s="151"/>
      <c r="C5" s="191"/>
      <c r="D5" s="191"/>
      <c r="E5" s="8" t="s">
        <v>3</v>
      </c>
      <c r="F5" s="8" t="s">
        <v>4</v>
      </c>
      <c r="G5" s="8" t="s">
        <v>5</v>
      </c>
      <c r="H5" s="8" t="s">
        <v>3</v>
      </c>
      <c r="I5" s="8" t="s">
        <v>4</v>
      </c>
      <c r="J5" s="8" t="s">
        <v>5</v>
      </c>
      <c r="K5" s="8" t="s">
        <v>3</v>
      </c>
      <c r="L5" s="8" t="s">
        <v>4</v>
      </c>
      <c r="M5" s="8" t="s">
        <v>5</v>
      </c>
      <c r="N5" s="63"/>
    </row>
    <row r="6" spans="1:15" ht="19.5" customHeight="1" x14ac:dyDescent="0.25">
      <c r="B6" s="7"/>
      <c r="C6" s="9" t="s">
        <v>6</v>
      </c>
      <c r="D6" s="10" t="s">
        <v>7</v>
      </c>
      <c r="E6" s="107">
        <v>37</v>
      </c>
      <c r="F6" s="107">
        <v>49</v>
      </c>
      <c r="G6" s="14">
        <f t="shared" ref="G6:G29" si="0">E6+F6</f>
        <v>86</v>
      </c>
      <c r="H6" s="137">
        <v>23</v>
      </c>
      <c r="I6" s="137">
        <v>33</v>
      </c>
      <c r="J6" s="137">
        <f>+H6+I6</f>
        <v>56</v>
      </c>
      <c r="K6" s="137">
        <v>15</v>
      </c>
      <c r="L6" s="137">
        <v>29</v>
      </c>
      <c r="M6" s="137">
        <v>44</v>
      </c>
      <c r="N6" s="63"/>
      <c r="O6" s="172"/>
    </row>
    <row r="7" spans="1:15" ht="19.5" customHeight="1" x14ac:dyDescent="0.25">
      <c r="B7" s="7"/>
      <c r="C7" s="11" t="s">
        <v>8</v>
      </c>
      <c r="D7" s="12" t="s">
        <v>9</v>
      </c>
      <c r="E7" s="108">
        <v>1262</v>
      </c>
      <c r="F7" s="108">
        <v>1090</v>
      </c>
      <c r="G7" s="13">
        <f t="shared" si="0"/>
        <v>2352</v>
      </c>
      <c r="H7" s="138">
        <v>1058</v>
      </c>
      <c r="I7" s="138">
        <v>928</v>
      </c>
      <c r="J7" s="138">
        <f>+H7+I7</f>
        <v>1986</v>
      </c>
      <c r="K7" s="138">
        <v>851</v>
      </c>
      <c r="L7" s="138">
        <v>713</v>
      </c>
      <c r="M7" s="138">
        <v>1564</v>
      </c>
      <c r="N7" s="63"/>
      <c r="O7" s="172"/>
    </row>
    <row r="8" spans="1:15" ht="19.5" customHeight="1" x14ac:dyDescent="0.25">
      <c r="B8" s="7"/>
      <c r="C8" s="185" t="s">
        <v>10</v>
      </c>
      <c r="D8" s="10" t="s">
        <v>11</v>
      </c>
      <c r="E8" s="107">
        <v>196</v>
      </c>
      <c r="F8" s="107">
        <v>987</v>
      </c>
      <c r="G8" s="14">
        <f t="shared" si="0"/>
        <v>1183</v>
      </c>
      <c r="H8" s="137">
        <v>152</v>
      </c>
      <c r="I8" s="137">
        <v>785</v>
      </c>
      <c r="J8" s="137">
        <f>+H8+I8</f>
        <v>937</v>
      </c>
      <c r="K8" s="137">
        <f>93+26</f>
        <v>119</v>
      </c>
      <c r="L8" s="137">
        <f>377+221</f>
        <v>598</v>
      </c>
      <c r="M8" s="137">
        <f>470+247</f>
        <v>717</v>
      </c>
      <c r="N8" s="63"/>
      <c r="O8" s="172"/>
    </row>
    <row r="9" spans="1:15" ht="19.5" customHeight="1" x14ac:dyDescent="0.25">
      <c r="B9" s="7"/>
      <c r="C9" s="185"/>
      <c r="D9" s="10" t="s">
        <v>12</v>
      </c>
      <c r="E9" s="107">
        <v>91</v>
      </c>
      <c r="F9" s="107">
        <v>338</v>
      </c>
      <c r="G9" s="14">
        <f t="shared" si="0"/>
        <v>429</v>
      </c>
      <c r="H9" s="137">
        <v>79</v>
      </c>
      <c r="I9" s="137">
        <v>302</v>
      </c>
      <c r="J9" s="137">
        <f>+H9+I9</f>
        <v>381</v>
      </c>
      <c r="K9" s="137">
        <f>58+11</f>
        <v>69</v>
      </c>
      <c r="L9" s="137">
        <f>182+74</f>
        <v>256</v>
      </c>
      <c r="M9" s="137">
        <f>240+85</f>
        <v>325</v>
      </c>
      <c r="N9" s="63"/>
      <c r="O9" s="172"/>
    </row>
    <row r="10" spans="1:15" ht="19.5" customHeight="1" x14ac:dyDescent="0.25">
      <c r="B10" s="7"/>
      <c r="C10" s="11" t="s">
        <v>13</v>
      </c>
      <c r="D10" s="12" t="s">
        <v>14</v>
      </c>
      <c r="E10" s="108">
        <v>182</v>
      </c>
      <c r="F10" s="108">
        <v>869</v>
      </c>
      <c r="G10" s="13">
        <f t="shared" si="0"/>
        <v>1051</v>
      </c>
      <c r="H10" s="138">
        <v>143</v>
      </c>
      <c r="I10" s="138">
        <v>639</v>
      </c>
      <c r="J10" s="138">
        <v>782</v>
      </c>
      <c r="K10" s="138">
        <f>100+10</f>
        <v>110</v>
      </c>
      <c r="L10" s="138">
        <f>464+33</f>
        <v>497</v>
      </c>
      <c r="M10" s="138">
        <f>564+43</f>
        <v>607</v>
      </c>
      <c r="N10" s="63"/>
      <c r="O10" s="172"/>
    </row>
    <row r="11" spans="1:15" ht="19.5" customHeight="1" x14ac:dyDescent="0.25">
      <c r="B11" s="7"/>
      <c r="C11" s="185" t="s">
        <v>15</v>
      </c>
      <c r="D11" s="10" t="s">
        <v>11</v>
      </c>
      <c r="E11" s="107">
        <v>521</v>
      </c>
      <c r="F11" s="107">
        <v>1722</v>
      </c>
      <c r="G11" s="14">
        <f t="shared" si="0"/>
        <v>2243</v>
      </c>
      <c r="H11" s="137">
        <v>411</v>
      </c>
      <c r="I11" s="137">
        <v>1425</v>
      </c>
      <c r="J11" s="137">
        <v>1836</v>
      </c>
      <c r="K11" s="137">
        <f>323+6</f>
        <v>329</v>
      </c>
      <c r="L11" s="137">
        <f>1077+64</f>
        <v>1141</v>
      </c>
      <c r="M11" s="137">
        <f>1400+70</f>
        <v>1470</v>
      </c>
      <c r="N11" s="63"/>
      <c r="O11" s="172"/>
    </row>
    <row r="12" spans="1:15" ht="19.5" customHeight="1" x14ac:dyDescent="0.25">
      <c r="B12" s="7"/>
      <c r="C12" s="185"/>
      <c r="D12" s="10" t="s">
        <v>16</v>
      </c>
      <c r="E12" s="107">
        <v>166</v>
      </c>
      <c r="F12" s="107">
        <v>167</v>
      </c>
      <c r="G12" s="14">
        <f t="shared" si="0"/>
        <v>333</v>
      </c>
      <c r="H12" s="137">
        <v>141</v>
      </c>
      <c r="I12" s="137">
        <v>146</v>
      </c>
      <c r="J12" s="137">
        <v>287</v>
      </c>
      <c r="K12" s="137">
        <f>94+17</f>
        <v>111</v>
      </c>
      <c r="L12" s="137">
        <f>91+18</f>
        <v>109</v>
      </c>
      <c r="M12" s="137">
        <f>185+35</f>
        <v>220</v>
      </c>
      <c r="N12" s="63"/>
      <c r="O12" s="172"/>
    </row>
    <row r="13" spans="1:15" ht="19.5" customHeight="1" x14ac:dyDescent="0.25">
      <c r="B13" s="7"/>
      <c r="C13" s="197" t="s">
        <v>17</v>
      </c>
      <c r="D13" s="12" t="s">
        <v>18</v>
      </c>
      <c r="E13" s="13">
        <v>183</v>
      </c>
      <c r="F13" s="13">
        <v>604</v>
      </c>
      <c r="G13" s="13">
        <f t="shared" si="0"/>
        <v>787</v>
      </c>
      <c r="H13" s="138">
        <v>164</v>
      </c>
      <c r="I13" s="138">
        <v>536</v>
      </c>
      <c r="J13" s="138">
        <v>700</v>
      </c>
      <c r="K13" s="138">
        <f>92+27</f>
        <v>119</v>
      </c>
      <c r="L13" s="138">
        <f>340+103</f>
        <v>443</v>
      </c>
      <c r="M13" s="138">
        <f>432+130</f>
        <v>562</v>
      </c>
      <c r="N13" s="63"/>
      <c r="O13" s="172"/>
    </row>
    <row r="14" spans="1:15" ht="19.5" customHeight="1" x14ac:dyDescent="0.25">
      <c r="B14" s="7"/>
      <c r="C14" s="197"/>
      <c r="D14" s="12" t="s">
        <v>19</v>
      </c>
      <c r="E14" s="13">
        <v>43</v>
      </c>
      <c r="F14" s="13">
        <v>81</v>
      </c>
      <c r="G14" s="13">
        <f t="shared" si="0"/>
        <v>124</v>
      </c>
      <c r="H14" s="138">
        <v>38</v>
      </c>
      <c r="I14" s="138">
        <v>64</v>
      </c>
      <c r="J14" s="138">
        <v>102</v>
      </c>
      <c r="K14" s="138">
        <f>29</f>
        <v>29</v>
      </c>
      <c r="L14" s="138">
        <v>49</v>
      </c>
      <c r="M14" s="138">
        <f>78</f>
        <v>78</v>
      </c>
      <c r="N14" s="63"/>
      <c r="O14" s="172"/>
    </row>
    <row r="15" spans="1:15" ht="19.5" customHeight="1" x14ac:dyDescent="0.25">
      <c r="B15" s="7"/>
      <c r="C15" s="9" t="s">
        <v>20</v>
      </c>
      <c r="D15" s="10" t="s">
        <v>21</v>
      </c>
      <c r="E15" s="14">
        <v>76</v>
      </c>
      <c r="F15" s="14">
        <v>736</v>
      </c>
      <c r="G15" s="14">
        <f t="shared" si="0"/>
        <v>812</v>
      </c>
      <c r="H15" s="137">
        <v>46</v>
      </c>
      <c r="I15" s="137">
        <v>524</v>
      </c>
      <c r="J15" s="137">
        <v>570</v>
      </c>
      <c r="K15" s="137">
        <f>24+5</f>
        <v>29</v>
      </c>
      <c r="L15" s="137">
        <f>356+18</f>
        <v>374</v>
      </c>
      <c r="M15" s="137">
        <f>380+23</f>
        <v>403</v>
      </c>
      <c r="N15" s="63"/>
      <c r="O15" s="172"/>
    </row>
    <row r="16" spans="1:15" ht="19.5" customHeight="1" x14ac:dyDescent="0.25">
      <c r="A16">
        <v>532</v>
      </c>
      <c r="B16" s="7"/>
      <c r="C16" s="89" t="s">
        <v>22</v>
      </c>
      <c r="D16" s="12" t="s">
        <v>9</v>
      </c>
      <c r="E16" s="13">
        <v>462</v>
      </c>
      <c r="F16" s="13">
        <v>536</v>
      </c>
      <c r="G16" s="13">
        <f t="shared" si="0"/>
        <v>998</v>
      </c>
      <c r="H16" s="138">
        <v>401</v>
      </c>
      <c r="I16" s="138">
        <v>452</v>
      </c>
      <c r="J16" s="138">
        <v>853</v>
      </c>
      <c r="K16" s="138">
        <v>323</v>
      </c>
      <c r="L16" s="138">
        <v>351</v>
      </c>
      <c r="M16" s="138">
        <v>674</v>
      </c>
      <c r="N16" s="63"/>
      <c r="O16" s="172"/>
    </row>
    <row r="17" spans="2:15" ht="19.5" customHeight="1" x14ac:dyDescent="0.25">
      <c r="B17" s="7"/>
      <c r="C17" s="185" t="s">
        <v>23</v>
      </c>
      <c r="D17" s="10" t="s">
        <v>24</v>
      </c>
      <c r="E17" s="14">
        <v>0</v>
      </c>
      <c r="F17" s="14">
        <v>7</v>
      </c>
      <c r="G17" s="107">
        <f t="shared" si="0"/>
        <v>7</v>
      </c>
      <c r="H17" s="14">
        <v>0</v>
      </c>
      <c r="I17" s="14">
        <v>5</v>
      </c>
      <c r="J17" s="14">
        <v>5</v>
      </c>
      <c r="K17" s="137">
        <v>0</v>
      </c>
      <c r="L17" s="137">
        <v>4</v>
      </c>
      <c r="M17" s="137">
        <v>4</v>
      </c>
      <c r="N17" s="63"/>
      <c r="O17" s="172"/>
    </row>
    <row r="18" spans="2:15" ht="19.5" customHeight="1" x14ac:dyDescent="0.25">
      <c r="B18" s="7"/>
      <c r="C18" s="185"/>
      <c r="D18" s="10" t="s">
        <v>134</v>
      </c>
      <c r="E18" s="14">
        <v>0</v>
      </c>
      <c r="F18" s="14">
        <v>1</v>
      </c>
      <c r="G18" s="107">
        <f t="shared" si="0"/>
        <v>1</v>
      </c>
      <c r="H18" s="14">
        <v>0</v>
      </c>
      <c r="I18" s="14">
        <v>1</v>
      </c>
      <c r="J18" s="14">
        <v>1</v>
      </c>
      <c r="K18" s="137">
        <v>0</v>
      </c>
      <c r="L18" s="137">
        <v>0</v>
      </c>
      <c r="M18" s="137">
        <v>0</v>
      </c>
      <c r="N18" s="63"/>
      <c r="O18" s="172"/>
    </row>
    <row r="19" spans="2:15" ht="19.5" customHeight="1" x14ac:dyDescent="0.25">
      <c r="B19" s="7"/>
      <c r="C19" s="185"/>
      <c r="D19" s="10" t="s">
        <v>25</v>
      </c>
      <c r="E19" s="15">
        <v>1</v>
      </c>
      <c r="F19" s="14">
        <v>7</v>
      </c>
      <c r="G19" s="107">
        <f t="shared" si="0"/>
        <v>8</v>
      </c>
      <c r="H19" s="14">
        <v>1</v>
      </c>
      <c r="I19" s="14">
        <v>5</v>
      </c>
      <c r="J19" s="14">
        <v>6</v>
      </c>
      <c r="K19" s="137">
        <v>0</v>
      </c>
      <c r="L19" s="137">
        <v>5</v>
      </c>
      <c r="M19" s="137">
        <v>5</v>
      </c>
      <c r="N19" s="63"/>
      <c r="O19" s="172"/>
    </row>
    <row r="20" spans="2:15" ht="19.5" customHeight="1" x14ac:dyDescent="0.25">
      <c r="B20" s="7"/>
      <c r="C20" s="185"/>
      <c r="D20" s="10" t="s">
        <v>174</v>
      </c>
      <c r="E20" s="15">
        <v>0</v>
      </c>
      <c r="F20" s="14">
        <v>0</v>
      </c>
      <c r="G20" s="14">
        <v>0</v>
      </c>
      <c r="H20" s="14">
        <v>0</v>
      </c>
      <c r="I20" s="14">
        <v>1</v>
      </c>
      <c r="J20" s="14">
        <v>1</v>
      </c>
      <c r="K20" s="137">
        <v>0</v>
      </c>
      <c r="L20" s="137">
        <v>2</v>
      </c>
      <c r="M20" s="137">
        <v>2</v>
      </c>
      <c r="N20" s="63"/>
      <c r="O20" s="172"/>
    </row>
    <row r="21" spans="2:15" ht="19.5" customHeight="1" x14ac:dyDescent="0.25">
      <c r="B21" s="7"/>
      <c r="C21" s="185"/>
      <c r="D21" s="10" t="s">
        <v>26</v>
      </c>
      <c r="E21" s="15">
        <v>0</v>
      </c>
      <c r="F21" s="14">
        <v>4</v>
      </c>
      <c r="G21" s="107">
        <f t="shared" si="0"/>
        <v>4</v>
      </c>
      <c r="H21" s="14">
        <v>0</v>
      </c>
      <c r="I21" s="14">
        <v>2</v>
      </c>
      <c r="J21" s="14">
        <v>2</v>
      </c>
      <c r="K21" s="137">
        <v>0</v>
      </c>
      <c r="L21" s="137">
        <v>1</v>
      </c>
      <c r="M21" s="137">
        <v>1</v>
      </c>
      <c r="N21" s="63"/>
      <c r="O21" s="172"/>
    </row>
    <row r="22" spans="2:15" ht="19.5" customHeight="1" x14ac:dyDescent="0.25">
      <c r="B22" s="7"/>
      <c r="C22" s="185"/>
      <c r="D22" s="10" t="s">
        <v>27</v>
      </c>
      <c r="E22" s="14">
        <v>2</v>
      </c>
      <c r="F22" s="14">
        <v>11</v>
      </c>
      <c r="G22" s="107">
        <f t="shared" si="0"/>
        <v>13</v>
      </c>
      <c r="H22" s="14">
        <v>0</v>
      </c>
      <c r="I22" s="14">
        <v>6</v>
      </c>
      <c r="J22" s="14">
        <v>6</v>
      </c>
      <c r="K22" s="137">
        <v>0</v>
      </c>
      <c r="L22" s="137">
        <v>6</v>
      </c>
      <c r="M22" s="137">
        <v>6</v>
      </c>
      <c r="N22" s="63"/>
      <c r="O22" s="172"/>
    </row>
    <row r="23" spans="2:15" ht="19.5" customHeight="1" x14ac:dyDescent="0.25">
      <c r="B23" s="7"/>
      <c r="C23" s="185"/>
      <c r="D23" s="10" t="s">
        <v>28</v>
      </c>
      <c r="E23" s="14">
        <v>4</v>
      </c>
      <c r="F23" s="14">
        <v>14</v>
      </c>
      <c r="G23" s="107">
        <f t="shared" si="0"/>
        <v>18</v>
      </c>
      <c r="H23" s="14">
        <v>2</v>
      </c>
      <c r="I23" s="14">
        <v>12</v>
      </c>
      <c r="J23" s="14">
        <v>14</v>
      </c>
      <c r="K23" s="137">
        <v>1</v>
      </c>
      <c r="L23" s="137">
        <v>7</v>
      </c>
      <c r="M23" s="137">
        <v>8</v>
      </c>
      <c r="N23" s="63"/>
      <c r="O23" s="172"/>
    </row>
    <row r="24" spans="2:15" ht="19.5" customHeight="1" x14ac:dyDescent="0.25">
      <c r="B24" s="7"/>
      <c r="C24" s="185"/>
      <c r="D24" s="10" t="s">
        <v>29</v>
      </c>
      <c r="E24" s="15">
        <v>0</v>
      </c>
      <c r="F24" s="14">
        <v>1</v>
      </c>
      <c r="G24" s="107">
        <f t="shared" si="0"/>
        <v>1</v>
      </c>
      <c r="H24" s="14">
        <v>0</v>
      </c>
      <c r="I24" s="14">
        <v>1</v>
      </c>
      <c r="J24" s="14">
        <v>1</v>
      </c>
      <c r="K24" s="137">
        <v>0</v>
      </c>
      <c r="L24" s="137">
        <v>1</v>
      </c>
      <c r="M24" s="137">
        <v>1</v>
      </c>
      <c r="N24" s="63"/>
      <c r="O24" s="172"/>
    </row>
    <row r="25" spans="2:15" ht="19.5" customHeight="1" x14ac:dyDescent="0.25">
      <c r="B25" s="7"/>
      <c r="C25" s="185"/>
      <c r="D25" s="10" t="s">
        <v>30</v>
      </c>
      <c r="E25" s="15">
        <v>1</v>
      </c>
      <c r="F25" s="14">
        <v>9</v>
      </c>
      <c r="G25" s="107">
        <f t="shared" si="0"/>
        <v>10</v>
      </c>
      <c r="H25" s="14">
        <v>0</v>
      </c>
      <c r="I25" s="14">
        <v>6</v>
      </c>
      <c r="J25" s="14">
        <v>6</v>
      </c>
      <c r="K25" s="137">
        <v>0</v>
      </c>
      <c r="L25" s="137">
        <v>11</v>
      </c>
      <c r="M25" s="137">
        <v>11</v>
      </c>
      <c r="N25" s="63"/>
      <c r="O25" s="172"/>
    </row>
    <row r="26" spans="2:15" ht="19.5" customHeight="1" x14ac:dyDescent="0.25">
      <c r="B26" s="7"/>
      <c r="C26" s="185"/>
      <c r="D26" s="10" t="s">
        <v>31</v>
      </c>
      <c r="E26" s="15">
        <v>0</v>
      </c>
      <c r="F26" s="14">
        <v>15</v>
      </c>
      <c r="G26" s="107">
        <f t="shared" si="0"/>
        <v>15</v>
      </c>
      <c r="H26" s="14">
        <v>0</v>
      </c>
      <c r="I26" s="14">
        <v>11</v>
      </c>
      <c r="J26" s="14">
        <v>11</v>
      </c>
      <c r="K26" s="137">
        <v>0</v>
      </c>
      <c r="L26" s="137">
        <v>12</v>
      </c>
      <c r="M26" s="137">
        <v>12</v>
      </c>
      <c r="N26" s="63"/>
      <c r="O26" s="172"/>
    </row>
    <row r="27" spans="2:15" ht="19.5" customHeight="1" x14ac:dyDescent="0.25">
      <c r="B27" s="7"/>
      <c r="C27" s="185"/>
      <c r="D27" s="10" t="s">
        <v>120</v>
      </c>
      <c r="E27" s="14">
        <v>0</v>
      </c>
      <c r="F27" s="14">
        <v>1</v>
      </c>
      <c r="G27" s="107">
        <f t="shared" si="0"/>
        <v>1</v>
      </c>
      <c r="H27" s="14">
        <v>0</v>
      </c>
      <c r="I27" s="14">
        <v>1</v>
      </c>
      <c r="J27" s="14">
        <v>1</v>
      </c>
      <c r="K27" s="137">
        <v>0</v>
      </c>
      <c r="L27" s="137">
        <v>0</v>
      </c>
      <c r="M27" s="137">
        <v>0</v>
      </c>
      <c r="N27" s="63"/>
      <c r="O27" s="172"/>
    </row>
    <row r="28" spans="2:15" ht="19.5" customHeight="1" x14ac:dyDescent="0.25">
      <c r="B28" s="7"/>
      <c r="C28" s="185"/>
      <c r="D28" s="10" t="s">
        <v>121</v>
      </c>
      <c r="E28" s="14">
        <v>0</v>
      </c>
      <c r="F28" s="14">
        <v>5</v>
      </c>
      <c r="G28" s="107">
        <f t="shared" si="0"/>
        <v>5</v>
      </c>
      <c r="H28" s="14">
        <v>0</v>
      </c>
      <c r="I28" s="14">
        <v>5</v>
      </c>
      <c r="J28" s="14">
        <v>5</v>
      </c>
      <c r="K28" s="137">
        <v>0</v>
      </c>
      <c r="L28" s="137">
        <v>5</v>
      </c>
      <c r="M28" s="137">
        <v>5</v>
      </c>
      <c r="N28" s="63"/>
      <c r="O28" s="172"/>
    </row>
    <row r="29" spans="2:15" ht="19.5" customHeight="1" x14ac:dyDescent="0.25">
      <c r="B29" s="7"/>
      <c r="C29" s="185"/>
      <c r="D29" s="10" t="s">
        <v>122</v>
      </c>
      <c r="E29" s="15">
        <v>0</v>
      </c>
      <c r="F29" s="14">
        <v>4</v>
      </c>
      <c r="G29" s="107">
        <f t="shared" si="0"/>
        <v>4</v>
      </c>
      <c r="H29" s="14">
        <v>0</v>
      </c>
      <c r="I29" s="14">
        <v>6</v>
      </c>
      <c r="J29" s="14">
        <v>6</v>
      </c>
      <c r="K29" s="137">
        <v>0</v>
      </c>
      <c r="L29" s="137">
        <v>6</v>
      </c>
      <c r="M29" s="137">
        <v>6</v>
      </c>
      <c r="N29" s="63"/>
      <c r="O29" s="172"/>
    </row>
    <row r="30" spans="2:15" ht="19.5" customHeight="1" x14ac:dyDescent="0.25">
      <c r="B30" s="16"/>
      <c r="C30" s="189" t="s">
        <v>32</v>
      </c>
      <c r="D30" s="189"/>
      <c r="E30" s="156">
        <f t="shared" ref="E30:L30" si="1">SUM(E6:E29)</f>
        <v>3227</v>
      </c>
      <c r="F30" s="156">
        <f t="shared" si="1"/>
        <v>7258</v>
      </c>
      <c r="G30" s="156">
        <f t="shared" si="1"/>
        <v>10485</v>
      </c>
      <c r="H30" s="156">
        <f t="shared" si="1"/>
        <v>2659</v>
      </c>
      <c r="I30" s="156">
        <f t="shared" si="1"/>
        <v>5896</v>
      </c>
      <c r="J30" s="156">
        <f t="shared" si="1"/>
        <v>8555</v>
      </c>
      <c r="K30" s="156">
        <f t="shared" si="1"/>
        <v>2105</v>
      </c>
      <c r="L30" s="156">
        <f t="shared" si="1"/>
        <v>4620</v>
      </c>
      <c r="M30" s="156">
        <f>SUM(M6:M29)</f>
        <v>6725</v>
      </c>
      <c r="N30" s="64"/>
      <c r="O30" s="172"/>
    </row>
    <row r="31" spans="2:15" ht="3.75" customHeight="1" x14ac:dyDescent="0.25">
      <c r="B31" s="17"/>
      <c r="C31" s="18"/>
      <c r="D31" s="18"/>
      <c r="E31" s="19"/>
      <c r="F31" s="19"/>
      <c r="G31" s="157"/>
      <c r="H31" s="126"/>
      <c r="I31" s="126"/>
      <c r="J31" s="126"/>
      <c r="K31" s="126"/>
      <c r="L31" s="126"/>
      <c r="M31" s="126"/>
      <c r="N31" s="65"/>
      <c r="O31" s="172"/>
    </row>
    <row r="32" spans="2:15" x14ac:dyDescent="0.25">
      <c r="B32" s="20"/>
      <c r="C32" s="21"/>
      <c r="D32" s="21"/>
      <c r="E32" s="21"/>
      <c r="F32" s="21"/>
      <c r="G32" s="140"/>
      <c r="H32" s="21"/>
      <c r="I32" s="21"/>
      <c r="J32" s="21"/>
      <c r="K32" s="21"/>
      <c r="L32" s="21"/>
      <c r="M32" s="21"/>
      <c r="N32" s="66"/>
      <c r="O32" s="172"/>
    </row>
    <row r="33" spans="1:15" ht="3.75" customHeight="1" x14ac:dyDescent="0.25">
      <c r="B33" s="22"/>
      <c r="C33" s="23"/>
      <c r="D33" s="23"/>
      <c r="E33" s="23"/>
      <c r="F33" s="23"/>
      <c r="G33" s="6"/>
      <c r="H33" s="127"/>
      <c r="I33" s="127"/>
      <c r="J33" s="127"/>
      <c r="K33" s="127"/>
      <c r="L33" s="127"/>
      <c r="M33" s="127"/>
      <c r="N33" s="67"/>
      <c r="O33" s="172"/>
    </row>
    <row r="34" spans="1:15" ht="21.75" customHeight="1" x14ac:dyDescent="0.25">
      <c r="A34" s="171"/>
      <c r="B34" s="148"/>
      <c r="C34" s="191" t="s">
        <v>1</v>
      </c>
      <c r="D34" s="191" t="s">
        <v>33</v>
      </c>
      <c r="E34" s="204" t="s">
        <v>161</v>
      </c>
      <c r="F34" s="204"/>
      <c r="G34" s="204"/>
      <c r="H34" s="204" t="s">
        <v>162</v>
      </c>
      <c r="I34" s="204"/>
      <c r="J34" s="204"/>
      <c r="K34" s="204" t="s">
        <v>175</v>
      </c>
      <c r="L34" s="204"/>
      <c r="M34" s="204"/>
      <c r="N34" s="150"/>
      <c r="O34" s="172"/>
    </row>
    <row r="35" spans="1:15" ht="19.5" customHeight="1" x14ac:dyDescent="0.25">
      <c r="B35" s="24"/>
      <c r="C35" s="191"/>
      <c r="D35" s="191"/>
      <c r="E35" s="8" t="s">
        <v>3</v>
      </c>
      <c r="F35" s="8" t="s">
        <v>4</v>
      </c>
      <c r="G35" s="155" t="s">
        <v>5</v>
      </c>
      <c r="H35" s="8" t="s">
        <v>3</v>
      </c>
      <c r="I35" s="8" t="s">
        <v>4</v>
      </c>
      <c r="J35" s="8" t="s">
        <v>5</v>
      </c>
      <c r="K35" s="8" t="s">
        <v>3</v>
      </c>
      <c r="L35" s="8" t="s">
        <v>4</v>
      </c>
      <c r="M35" s="8" t="s">
        <v>5</v>
      </c>
      <c r="N35" s="68"/>
      <c r="O35" s="172"/>
    </row>
    <row r="36" spans="1:15" ht="19.5" customHeight="1" x14ac:dyDescent="0.25">
      <c r="B36" s="7"/>
      <c r="C36" s="9" t="s">
        <v>6</v>
      </c>
      <c r="D36" s="10" t="s">
        <v>34</v>
      </c>
      <c r="E36" s="107">
        <v>14</v>
      </c>
      <c r="F36" s="107">
        <v>14</v>
      </c>
      <c r="G36" s="107">
        <f t="shared" ref="G36:G47" si="2">E36+F36</f>
        <v>28</v>
      </c>
      <c r="H36" s="139">
        <v>9</v>
      </c>
      <c r="I36" s="139">
        <v>13</v>
      </c>
      <c r="J36" s="139">
        <f>+H36+I36</f>
        <v>22</v>
      </c>
      <c r="K36" s="139">
        <v>5</v>
      </c>
      <c r="L36" s="139">
        <v>4</v>
      </c>
      <c r="M36" s="139">
        <v>9</v>
      </c>
      <c r="N36" s="63"/>
      <c r="O36" s="172"/>
    </row>
    <row r="37" spans="1:15" ht="19.5" customHeight="1" x14ac:dyDescent="0.25">
      <c r="B37" s="7"/>
      <c r="C37" s="197" t="s">
        <v>10</v>
      </c>
      <c r="D37" s="12" t="s">
        <v>35</v>
      </c>
      <c r="E37" s="108">
        <v>4</v>
      </c>
      <c r="F37" s="108">
        <v>67</v>
      </c>
      <c r="G37" s="108">
        <f t="shared" si="2"/>
        <v>71</v>
      </c>
      <c r="H37" s="141">
        <v>3</v>
      </c>
      <c r="I37" s="141">
        <v>64</v>
      </c>
      <c r="J37" s="141">
        <f>+I37+H37</f>
        <v>67</v>
      </c>
      <c r="K37" s="141">
        <v>1</v>
      </c>
      <c r="L37" s="141">
        <v>40</v>
      </c>
      <c r="M37" s="141">
        <v>41</v>
      </c>
      <c r="N37" s="63"/>
      <c r="O37" s="172"/>
    </row>
    <row r="38" spans="1:15" ht="19.5" customHeight="1" x14ac:dyDescent="0.25">
      <c r="B38" s="7"/>
      <c r="C38" s="197"/>
      <c r="D38" s="12" t="s">
        <v>36</v>
      </c>
      <c r="E38" s="108">
        <v>121</v>
      </c>
      <c r="F38" s="108">
        <v>449</v>
      </c>
      <c r="G38" s="108">
        <f t="shared" si="2"/>
        <v>570</v>
      </c>
      <c r="H38" s="141">
        <v>100</v>
      </c>
      <c r="I38" s="141">
        <v>419</v>
      </c>
      <c r="J38" s="141">
        <f>+H38+I38</f>
        <v>519</v>
      </c>
      <c r="K38" s="141">
        <v>64</v>
      </c>
      <c r="L38" s="141">
        <v>269</v>
      </c>
      <c r="M38" s="141">
        <v>333</v>
      </c>
      <c r="N38" s="63"/>
      <c r="O38" s="172"/>
    </row>
    <row r="39" spans="1:15" ht="19.5" customHeight="1" x14ac:dyDescent="0.25">
      <c r="B39" s="7"/>
      <c r="C39" s="116" t="s">
        <v>13</v>
      </c>
      <c r="D39" s="10" t="s">
        <v>37</v>
      </c>
      <c r="E39" s="14">
        <v>12</v>
      </c>
      <c r="F39" s="14">
        <v>150</v>
      </c>
      <c r="G39" s="14">
        <f t="shared" si="2"/>
        <v>162</v>
      </c>
      <c r="H39" s="137">
        <v>12</v>
      </c>
      <c r="I39" s="137">
        <v>117</v>
      </c>
      <c r="J39" s="137">
        <v>129</v>
      </c>
      <c r="K39" s="137">
        <v>8</v>
      </c>
      <c r="L39" s="137">
        <v>98</v>
      </c>
      <c r="M39" s="137">
        <v>106</v>
      </c>
      <c r="N39" s="63"/>
      <c r="O39" s="172"/>
    </row>
    <row r="40" spans="1:15" ht="19.5" customHeight="1" x14ac:dyDescent="0.25">
      <c r="B40" s="7"/>
      <c r="C40" s="197" t="s">
        <v>15</v>
      </c>
      <c r="D40" s="12" t="s">
        <v>36</v>
      </c>
      <c r="E40" s="108">
        <v>29</v>
      </c>
      <c r="F40" s="108">
        <v>124</v>
      </c>
      <c r="G40" s="108">
        <f t="shared" si="2"/>
        <v>153</v>
      </c>
      <c r="H40" s="141">
        <v>31</v>
      </c>
      <c r="I40" s="141">
        <v>121</v>
      </c>
      <c r="J40" s="141">
        <v>152</v>
      </c>
      <c r="K40" s="141">
        <v>15</v>
      </c>
      <c r="L40" s="141">
        <v>88</v>
      </c>
      <c r="M40" s="141">
        <v>103</v>
      </c>
      <c r="N40" s="63"/>
      <c r="O40" s="172"/>
    </row>
    <row r="41" spans="1:15" ht="19.5" customHeight="1" x14ac:dyDescent="0.25">
      <c r="B41" s="7"/>
      <c r="C41" s="197"/>
      <c r="D41" s="12" t="s">
        <v>38</v>
      </c>
      <c r="E41" s="108">
        <v>27</v>
      </c>
      <c r="F41" s="108">
        <v>41</v>
      </c>
      <c r="G41" s="108">
        <f t="shared" si="2"/>
        <v>68</v>
      </c>
      <c r="H41" s="141">
        <v>39</v>
      </c>
      <c r="I41" s="141">
        <v>58</v>
      </c>
      <c r="J41" s="141">
        <v>97</v>
      </c>
      <c r="K41" s="141">
        <v>31</v>
      </c>
      <c r="L41" s="141">
        <v>52</v>
      </c>
      <c r="M41" s="141">
        <v>83</v>
      </c>
      <c r="N41" s="63"/>
      <c r="O41" s="172"/>
    </row>
    <row r="42" spans="1:15" ht="19.5" customHeight="1" x14ac:dyDescent="0.25">
      <c r="B42" s="7"/>
      <c r="C42" s="194" t="s">
        <v>39</v>
      </c>
      <c r="D42" s="10" t="s">
        <v>40</v>
      </c>
      <c r="E42" s="107">
        <v>18</v>
      </c>
      <c r="F42" s="107">
        <v>63</v>
      </c>
      <c r="G42" s="107">
        <f t="shared" si="2"/>
        <v>81</v>
      </c>
      <c r="H42" s="139">
        <v>16</v>
      </c>
      <c r="I42" s="139">
        <v>69</v>
      </c>
      <c r="J42" s="139">
        <v>85</v>
      </c>
      <c r="K42" s="139">
        <v>19</v>
      </c>
      <c r="L42" s="139">
        <v>63</v>
      </c>
      <c r="M42" s="139">
        <v>82</v>
      </c>
      <c r="N42" s="63"/>
      <c r="O42" s="172"/>
    </row>
    <row r="43" spans="1:15" ht="19.5" customHeight="1" x14ac:dyDescent="0.25">
      <c r="B43" s="7"/>
      <c r="C43" s="194"/>
      <c r="D43" s="10" t="s">
        <v>41</v>
      </c>
      <c r="E43" s="107">
        <v>7</v>
      </c>
      <c r="F43" s="107">
        <v>18</v>
      </c>
      <c r="G43" s="107">
        <f t="shared" si="2"/>
        <v>25</v>
      </c>
      <c r="H43" s="139">
        <v>7</v>
      </c>
      <c r="I43" s="139">
        <v>17</v>
      </c>
      <c r="J43" s="139">
        <v>24</v>
      </c>
      <c r="K43" s="139">
        <v>10</v>
      </c>
      <c r="L43" s="139">
        <v>31</v>
      </c>
      <c r="M43" s="139">
        <v>41</v>
      </c>
      <c r="N43" s="63"/>
      <c r="O43" s="172"/>
    </row>
    <row r="44" spans="1:15" ht="19.5" customHeight="1" x14ac:dyDescent="0.25">
      <c r="B44" s="7"/>
      <c r="C44" s="115" t="s">
        <v>132</v>
      </c>
      <c r="D44" s="12" t="s">
        <v>42</v>
      </c>
      <c r="E44" s="108">
        <v>20</v>
      </c>
      <c r="F44" s="108">
        <v>113</v>
      </c>
      <c r="G44" s="108">
        <f t="shared" si="2"/>
        <v>133</v>
      </c>
      <c r="H44" s="141">
        <v>12</v>
      </c>
      <c r="I44" s="141">
        <v>96</v>
      </c>
      <c r="J44" s="141">
        <v>108</v>
      </c>
      <c r="K44" s="141">
        <v>7</v>
      </c>
      <c r="L44" s="141">
        <v>61</v>
      </c>
      <c r="M44" s="141">
        <v>68</v>
      </c>
      <c r="N44" s="63"/>
      <c r="O44" s="172"/>
    </row>
    <row r="45" spans="1:15" ht="19.5" customHeight="1" x14ac:dyDescent="0.25">
      <c r="B45" s="7"/>
      <c r="C45" s="9" t="s">
        <v>43</v>
      </c>
      <c r="D45" s="10" t="s">
        <v>44</v>
      </c>
      <c r="E45" s="107">
        <v>37</v>
      </c>
      <c r="F45" s="107">
        <v>77</v>
      </c>
      <c r="G45" s="107">
        <f t="shared" si="2"/>
        <v>114</v>
      </c>
      <c r="H45" s="139">
        <v>36</v>
      </c>
      <c r="I45" s="139">
        <v>75</v>
      </c>
      <c r="J45" s="139">
        <v>111</v>
      </c>
      <c r="K45" s="139">
        <v>22</v>
      </c>
      <c r="L45" s="139">
        <v>42</v>
      </c>
      <c r="M45" s="139">
        <v>64</v>
      </c>
      <c r="N45" s="63"/>
      <c r="O45" s="172"/>
    </row>
    <row r="46" spans="1:15" ht="19.5" customHeight="1" x14ac:dyDescent="0.25">
      <c r="B46" s="7"/>
      <c r="C46" s="11" t="s">
        <v>45</v>
      </c>
      <c r="D46" s="12" t="s">
        <v>46</v>
      </c>
      <c r="E46" s="108">
        <v>14</v>
      </c>
      <c r="F46" s="108">
        <v>51</v>
      </c>
      <c r="G46" s="108">
        <f t="shared" si="2"/>
        <v>65</v>
      </c>
      <c r="H46" s="141">
        <v>17</v>
      </c>
      <c r="I46" s="141">
        <v>51</v>
      </c>
      <c r="J46" s="141">
        <v>68</v>
      </c>
      <c r="K46" s="141">
        <v>14</v>
      </c>
      <c r="L46" s="141">
        <v>38</v>
      </c>
      <c r="M46" s="141">
        <v>52</v>
      </c>
      <c r="N46" s="63"/>
      <c r="O46" s="172"/>
    </row>
    <row r="47" spans="1:15" ht="19.5" customHeight="1" x14ac:dyDescent="0.25">
      <c r="B47" s="7"/>
      <c r="C47" s="9" t="s">
        <v>47</v>
      </c>
      <c r="D47" s="10" t="s">
        <v>35</v>
      </c>
      <c r="E47" s="107">
        <v>4</v>
      </c>
      <c r="F47" s="107">
        <v>45</v>
      </c>
      <c r="G47" s="107">
        <f t="shared" si="2"/>
        <v>49</v>
      </c>
      <c r="H47" s="139">
        <v>3</v>
      </c>
      <c r="I47" s="139">
        <v>56</v>
      </c>
      <c r="J47" s="139">
        <v>59</v>
      </c>
      <c r="K47" s="139">
        <v>3</v>
      </c>
      <c r="L47" s="139">
        <v>38</v>
      </c>
      <c r="M47" s="139">
        <v>41</v>
      </c>
      <c r="N47" s="63"/>
      <c r="O47" s="172"/>
    </row>
    <row r="48" spans="1:15" ht="19.5" customHeight="1" x14ac:dyDescent="0.25">
      <c r="B48" s="16"/>
      <c r="C48" s="189" t="s">
        <v>48</v>
      </c>
      <c r="D48" s="189"/>
      <c r="E48" s="156">
        <f>SUM(E36:E47)</f>
        <v>307</v>
      </c>
      <c r="F48" s="156">
        <f t="shared" ref="F48:I48" si="3">SUM(F36:F47)</f>
        <v>1212</v>
      </c>
      <c r="G48" s="156">
        <f t="shared" si="3"/>
        <v>1519</v>
      </c>
      <c r="H48" s="156">
        <f t="shared" si="3"/>
        <v>285</v>
      </c>
      <c r="I48" s="156">
        <f t="shared" si="3"/>
        <v>1156</v>
      </c>
      <c r="J48" s="156">
        <f>SUM(J36:J47)</f>
        <v>1441</v>
      </c>
      <c r="K48" s="156">
        <f t="shared" ref="K48:L48" si="4">SUM(K36:K47)</f>
        <v>199</v>
      </c>
      <c r="L48" s="156">
        <f t="shared" si="4"/>
        <v>824</v>
      </c>
      <c r="M48" s="156">
        <f>SUM(M36:M47)</f>
        <v>1023</v>
      </c>
      <c r="N48" s="64"/>
      <c r="O48" s="172"/>
    </row>
    <row r="49" spans="2:15" ht="3.75" customHeight="1" x14ac:dyDescent="0.25">
      <c r="B49" s="25"/>
      <c r="C49" s="26"/>
      <c r="D49" s="26"/>
      <c r="E49" s="27"/>
      <c r="F49" s="27"/>
      <c r="G49" s="27"/>
      <c r="H49" s="165"/>
      <c r="I49" s="165"/>
      <c r="J49" s="165"/>
      <c r="K49" s="128"/>
      <c r="L49" s="128"/>
      <c r="M49" s="128"/>
      <c r="N49" s="69"/>
      <c r="O49" s="172"/>
    </row>
    <row r="50" spans="2:15" x14ac:dyDescent="0.25">
      <c r="B50" s="28"/>
      <c r="C50" s="29"/>
      <c r="D50" s="30"/>
      <c r="E50" s="31"/>
      <c r="F50" s="32"/>
      <c r="G50" s="32"/>
      <c r="H50" s="166"/>
      <c r="I50" s="166"/>
      <c r="J50" s="166"/>
      <c r="K50" s="32"/>
      <c r="L50" s="32"/>
      <c r="M50" s="32"/>
      <c r="N50" s="28"/>
      <c r="O50" s="172"/>
    </row>
    <row r="51" spans="2:15" ht="3.75" customHeight="1" x14ac:dyDescent="0.25">
      <c r="B51" s="22"/>
      <c r="C51" s="33"/>
      <c r="D51" s="33"/>
      <c r="E51" s="33"/>
      <c r="F51" s="33"/>
      <c r="G51" s="158"/>
      <c r="H51" s="129"/>
      <c r="I51" s="129"/>
      <c r="J51" s="129"/>
      <c r="K51" s="129"/>
      <c r="L51" s="129"/>
      <c r="M51" s="129"/>
      <c r="N51" s="70"/>
      <c r="O51" s="172"/>
    </row>
    <row r="52" spans="2:15" x14ac:dyDescent="0.25">
      <c r="B52" s="148"/>
      <c r="C52" s="191" t="s">
        <v>1</v>
      </c>
      <c r="D52" s="191" t="s">
        <v>49</v>
      </c>
      <c r="E52" s="201" t="s">
        <v>161</v>
      </c>
      <c r="F52" s="201"/>
      <c r="G52" s="201"/>
      <c r="H52" s="201" t="s">
        <v>162</v>
      </c>
      <c r="I52" s="201"/>
      <c r="J52" s="201"/>
      <c r="K52" s="201" t="s">
        <v>175</v>
      </c>
      <c r="L52" s="201"/>
      <c r="M52" s="201"/>
      <c r="N52" s="149"/>
      <c r="O52" s="172"/>
    </row>
    <row r="53" spans="2:15" ht="19.5" customHeight="1" x14ac:dyDescent="0.25">
      <c r="B53" s="16"/>
      <c r="C53" s="191"/>
      <c r="D53" s="191"/>
      <c r="E53" s="8" t="s">
        <v>3</v>
      </c>
      <c r="F53" s="8" t="s">
        <v>4</v>
      </c>
      <c r="G53" s="155" t="s">
        <v>5</v>
      </c>
      <c r="H53" s="8" t="s">
        <v>3</v>
      </c>
      <c r="I53" s="8" t="s">
        <v>4</v>
      </c>
      <c r="J53" s="8" t="s">
        <v>5</v>
      </c>
      <c r="K53" s="8" t="s">
        <v>3</v>
      </c>
      <c r="L53" s="8" t="s">
        <v>4</v>
      </c>
      <c r="M53" s="8" t="s">
        <v>5</v>
      </c>
      <c r="N53" s="71"/>
      <c r="O53" s="172"/>
    </row>
    <row r="54" spans="2:15" ht="19.5" customHeight="1" x14ac:dyDescent="0.25">
      <c r="B54" s="7"/>
      <c r="C54" s="9" t="s">
        <v>6</v>
      </c>
      <c r="D54" s="10" t="s">
        <v>50</v>
      </c>
      <c r="E54" s="107">
        <v>6</v>
      </c>
      <c r="F54" s="107">
        <v>9</v>
      </c>
      <c r="G54" s="107">
        <f t="shared" ref="G54:G90" si="5">E54+F54</f>
        <v>15</v>
      </c>
      <c r="H54" s="139">
        <v>2</v>
      </c>
      <c r="I54" s="139">
        <v>1</v>
      </c>
      <c r="J54" s="139">
        <f>+H54+I54</f>
        <v>3</v>
      </c>
      <c r="K54" s="170" t="s">
        <v>172</v>
      </c>
      <c r="L54" s="170" t="s">
        <v>172</v>
      </c>
      <c r="M54" s="170" t="s">
        <v>172</v>
      </c>
      <c r="N54" s="72"/>
      <c r="O54" s="172"/>
    </row>
    <row r="55" spans="2:15" ht="19.5" customHeight="1" x14ac:dyDescent="0.25">
      <c r="B55" s="7"/>
      <c r="C55" s="181" t="s">
        <v>17</v>
      </c>
      <c r="D55" s="12" t="s">
        <v>51</v>
      </c>
      <c r="E55" s="109">
        <v>116</v>
      </c>
      <c r="F55" s="109">
        <v>402</v>
      </c>
      <c r="G55" s="109">
        <f t="shared" si="5"/>
        <v>518</v>
      </c>
      <c r="H55" s="142">
        <v>42</v>
      </c>
      <c r="I55" s="142">
        <v>130</v>
      </c>
      <c r="J55" s="142">
        <v>172</v>
      </c>
      <c r="K55" s="142">
        <v>26</v>
      </c>
      <c r="L55" s="142">
        <v>62</v>
      </c>
      <c r="M55" s="142">
        <v>88</v>
      </c>
      <c r="N55" s="72"/>
      <c r="O55" s="172"/>
    </row>
    <row r="56" spans="2:15" ht="19.5" customHeight="1" x14ac:dyDescent="0.25">
      <c r="B56" s="7"/>
      <c r="C56" s="182"/>
      <c r="D56" s="12" t="s">
        <v>52</v>
      </c>
      <c r="E56" s="109">
        <v>17</v>
      </c>
      <c r="F56" s="109">
        <v>36</v>
      </c>
      <c r="G56" s="109">
        <f t="shared" si="5"/>
        <v>53</v>
      </c>
      <c r="H56" s="142">
        <v>4</v>
      </c>
      <c r="I56" s="142">
        <v>13</v>
      </c>
      <c r="J56" s="142">
        <v>17</v>
      </c>
      <c r="K56" s="142">
        <v>0</v>
      </c>
      <c r="L56" s="142">
        <v>3</v>
      </c>
      <c r="M56" s="142">
        <v>3</v>
      </c>
      <c r="N56" s="72"/>
      <c r="O56" s="172"/>
    </row>
    <row r="57" spans="2:15" ht="19.5" customHeight="1" x14ac:dyDescent="0.25">
      <c r="B57" s="7"/>
      <c r="C57" s="182"/>
      <c r="D57" s="12" t="s">
        <v>53</v>
      </c>
      <c r="E57" s="108">
        <v>18</v>
      </c>
      <c r="F57" s="108">
        <v>47</v>
      </c>
      <c r="G57" s="109">
        <f t="shared" si="5"/>
        <v>65</v>
      </c>
      <c r="H57" s="142">
        <v>6</v>
      </c>
      <c r="I57" s="142">
        <v>23</v>
      </c>
      <c r="J57" s="142">
        <v>29</v>
      </c>
      <c r="K57" s="142">
        <v>4</v>
      </c>
      <c r="L57" s="142">
        <v>11</v>
      </c>
      <c r="M57" s="142">
        <v>15</v>
      </c>
      <c r="N57" s="72"/>
      <c r="O57" s="172"/>
    </row>
    <row r="58" spans="2:15" ht="19.5" customHeight="1" x14ac:dyDescent="0.25">
      <c r="B58" s="7"/>
      <c r="C58" s="185" t="s">
        <v>20</v>
      </c>
      <c r="D58" s="10" t="s">
        <v>54</v>
      </c>
      <c r="E58" s="107">
        <v>18</v>
      </c>
      <c r="F58" s="107">
        <v>132</v>
      </c>
      <c r="G58" s="107">
        <f t="shared" si="5"/>
        <v>150</v>
      </c>
      <c r="H58" s="139">
        <v>10</v>
      </c>
      <c r="I58" s="139">
        <v>82</v>
      </c>
      <c r="J58" s="139">
        <v>92</v>
      </c>
      <c r="K58" s="139">
        <v>6</v>
      </c>
      <c r="L58" s="139">
        <v>39</v>
      </c>
      <c r="M58" s="139">
        <v>45</v>
      </c>
      <c r="N58" s="72"/>
      <c r="O58" s="172"/>
    </row>
    <row r="59" spans="2:15" ht="19.5" customHeight="1" x14ac:dyDescent="0.25">
      <c r="B59" s="7"/>
      <c r="C59" s="185"/>
      <c r="D59" s="10" t="s">
        <v>55</v>
      </c>
      <c r="E59" s="107">
        <v>5</v>
      </c>
      <c r="F59" s="107">
        <v>149</v>
      </c>
      <c r="G59" s="107">
        <f t="shared" si="5"/>
        <v>154</v>
      </c>
      <c r="H59" s="139">
        <v>2</v>
      </c>
      <c r="I59" s="139">
        <v>80</v>
      </c>
      <c r="J59" s="139">
        <v>82</v>
      </c>
      <c r="K59" s="139">
        <v>2</v>
      </c>
      <c r="L59" s="139">
        <v>49</v>
      </c>
      <c r="M59" s="139">
        <v>51</v>
      </c>
      <c r="N59" s="72"/>
      <c r="O59" s="172"/>
    </row>
    <row r="60" spans="2:15" ht="19.5" customHeight="1" x14ac:dyDescent="0.25">
      <c r="B60" s="7"/>
      <c r="C60" s="197" t="s">
        <v>39</v>
      </c>
      <c r="D60" s="12" t="s">
        <v>56</v>
      </c>
      <c r="E60" s="108">
        <v>13</v>
      </c>
      <c r="F60" s="108">
        <v>84</v>
      </c>
      <c r="G60" s="109">
        <f t="shared" si="5"/>
        <v>97</v>
      </c>
      <c r="H60" s="142">
        <v>11</v>
      </c>
      <c r="I60" s="142">
        <v>66</v>
      </c>
      <c r="J60" s="142">
        <v>77</v>
      </c>
      <c r="K60" s="142">
        <v>6</v>
      </c>
      <c r="L60" s="142">
        <v>41</v>
      </c>
      <c r="M60" s="142">
        <v>47</v>
      </c>
      <c r="N60" s="72"/>
      <c r="O60" s="172"/>
    </row>
    <row r="61" spans="2:15" ht="19.5" customHeight="1" x14ac:dyDescent="0.25">
      <c r="B61" s="7"/>
      <c r="C61" s="197"/>
      <c r="D61" s="12" t="s">
        <v>57</v>
      </c>
      <c r="E61" s="108">
        <v>18</v>
      </c>
      <c r="F61" s="108">
        <v>110</v>
      </c>
      <c r="G61" s="109">
        <f t="shared" si="5"/>
        <v>128</v>
      </c>
      <c r="H61" s="142">
        <v>12</v>
      </c>
      <c r="I61" s="142">
        <v>75</v>
      </c>
      <c r="J61" s="142">
        <v>87</v>
      </c>
      <c r="K61" s="142">
        <v>9</v>
      </c>
      <c r="L61" s="142">
        <v>43</v>
      </c>
      <c r="M61" s="142">
        <v>52</v>
      </c>
      <c r="N61" s="72"/>
      <c r="O61" s="172"/>
    </row>
    <row r="62" spans="2:15" ht="19.5" customHeight="1" x14ac:dyDescent="0.25">
      <c r="B62" s="7"/>
      <c r="C62" s="197"/>
      <c r="D62" s="12" t="s">
        <v>58</v>
      </c>
      <c r="E62" s="108">
        <v>39</v>
      </c>
      <c r="F62" s="108">
        <v>198</v>
      </c>
      <c r="G62" s="109">
        <f t="shared" si="5"/>
        <v>237</v>
      </c>
      <c r="H62" s="142">
        <v>31</v>
      </c>
      <c r="I62" s="142">
        <v>130</v>
      </c>
      <c r="J62" s="142">
        <v>161</v>
      </c>
      <c r="K62" s="142">
        <v>19</v>
      </c>
      <c r="L62" s="142">
        <v>78</v>
      </c>
      <c r="M62" s="142">
        <v>97</v>
      </c>
      <c r="N62" s="72"/>
      <c r="O62" s="172"/>
    </row>
    <row r="63" spans="2:15" ht="19.5" customHeight="1" x14ac:dyDescent="0.25">
      <c r="B63" s="7"/>
      <c r="C63" s="185" t="s">
        <v>132</v>
      </c>
      <c r="D63" s="10" t="s">
        <v>59</v>
      </c>
      <c r="E63" s="107">
        <v>35</v>
      </c>
      <c r="F63" s="107">
        <v>131</v>
      </c>
      <c r="G63" s="107">
        <f t="shared" si="5"/>
        <v>166</v>
      </c>
      <c r="H63" s="139">
        <v>22</v>
      </c>
      <c r="I63" s="139">
        <v>74</v>
      </c>
      <c r="J63" s="139">
        <v>96</v>
      </c>
      <c r="K63" s="139">
        <v>14</v>
      </c>
      <c r="L63" s="139">
        <v>29</v>
      </c>
      <c r="M63" s="139">
        <v>43</v>
      </c>
      <c r="N63" s="72"/>
      <c r="O63" s="172"/>
    </row>
    <row r="64" spans="2:15" ht="19.5" customHeight="1" x14ac:dyDescent="0.25">
      <c r="B64" s="7"/>
      <c r="C64" s="185"/>
      <c r="D64" s="10" t="s">
        <v>60</v>
      </c>
      <c r="E64" s="107">
        <v>24</v>
      </c>
      <c r="F64" s="107">
        <v>156</v>
      </c>
      <c r="G64" s="107">
        <f t="shared" si="5"/>
        <v>180</v>
      </c>
      <c r="H64" s="139">
        <v>16</v>
      </c>
      <c r="I64" s="139">
        <v>94</v>
      </c>
      <c r="J64" s="139">
        <v>110</v>
      </c>
      <c r="K64" s="139">
        <v>6</v>
      </c>
      <c r="L64" s="139">
        <v>38</v>
      </c>
      <c r="M64" s="139">
        <v>44</v>
      </c>
      <c r="N64" s="72"/>
      <c r="O64" s="172"/>
    </row>
    <row r="65" spans="2:16" ht="19.5" customHeight="1" x14ac:dyDescent="0.25">
      <c r="B65" s="7"/>
      <c r="C65" s="185"/>
      <c r="D65" s="10" t="s">
        <v>61</v>
      </c>
      <c r="E65" s="107">
        <v>51</v>
      </c>
      <c r="F65" s="107">
        <v>183</v>
      </c>
      <c r="G65" s="107">
        <f t="shared" si="5"/>
        <v>234</v>
      </c>
      <c r="H65" s="139">
        <v>32</v>
      </c>
      <c r="I65" s="139">
        <v>120</v>
      </c>
      <c r="J65" s="139">
        <v>152</v>
      </c>
      <c r="K65" s="139">
        <v>13</v>
      </c>
      <c r="L65" s="139">
        <v>57</v>
      </c>
      <c r="M65" s="139">
        <v>70</v>
      </c>
      <c r="N65" s="72"/>
      <c r="O65" s="172"/>
    </row>
    <row r="66" spans="2:16" ht="25.5" x14ac:dyDescent="0.25">
      <c r="B66" s="7"/>
      <c r="C66" s="185"/>
      <c r="D66" s="34" t="s">
        <v>62</v>
      </c>
      <c r="E66" s="14">
        <v>0</v>
      </c>
      <c r="F66" s="107">
        <v>11</v>
      </c>
      <c r="G66" s="107">
        <f t="shared" si="5"/>
        <v>11</v>
      </c>
      <c r="H66" s="14">
        <v>0</v>
      </c>
      <c r="I66" s="139">
        <v>6</v>
      </c>
      <c r="J66" s="139">
        <f>+H66+I66</f>
        <v>6</v>
      </c>
      <c r="K66" s="14">
        <v>0</v>
      </c>
      <c r="L66" s="14">
        <v>0</v>
      </c>
      <c r="M66" s="14">
        <v>0</v>
      </c>
      <c r="N66" s="72"/>
      <c r="O66" s="172"/>
    </row>
    <row r="67" spans="2:16" ht="19.5" customHeight="1" x14ac:dyDescent="0.25">
      <c r="B67" s="7"/>
      <c r="C67" s="197" t="s">
        <v>43</v>
      </c>
      <c r="D67" s="12" t="s">
        <v>63</v>
      </c>
      <c r="E67" s="108">
        <v>35</v>
      </c>
      <c r="F67" s="108">
        <v>83</v>
      </c>
      <c r="G67" s="109">
        <f t="shared" si="5"/>
        <v>118</v>
      </c>
      <c r="H67" s="142">
        <v>16</v>
      </c>
      <c r="I67" s="142">
        <v>71</v>
      </c>
      <c r="J67" s="142">
        <v>87</v>
      </c>
      <c r="K67" s="142">
        <v>4</v>
      </c>
      <c r="L67" s="142">
        <v>24</v>
      </c>
      <c r="M67" s="142">
        <v>28</v>
      </c>
      <c r="N67" s="72"/>
      <c r="O67" s="172"/>
    </row>
    <row r="68" spans="2:16" ht="19.5" customHeight="1" x14ac:dyDescent="0.25">
      <c r="B68" s="7"/>
      <c r="C68" s="197"/>
      <c r="D68" s="12" t="s">
        <v>64</v>
      </c>
      <c r="E68" s="108">
        <v>46</v>
      </c>
      <c r="F68" s="108">
        <v>160</v>
      </c>
      <c r="G68" s="109">
        <f t="shared" si="5"/>
        <v>206</v>
      </c>
      <c r="H68" s="142">
        <v>38</v>
      </c>
      <c r="I68" s="142">
        <v>127</v>
      </c>
      <c r="J68" s="142">
        <v>165</v>
      </c>
      <c r="K68" s="142">
        <v>20</v>
      </c>
      <c r="L68" s="142">
        <v>69</v>
      </c>
      <c r="M68" s="142">
        <v>89</v>
      </c>
      <c r="N68" s="72"/>
      <c r="O68" s="172"/>
    </row>
    <row r="69" spans="2:16" ht="19.5" customHeight="1" x14ac:dyDescent="0.25">
      <c r="B69" s="7"/>
      <c r="C69" s="185" t="s">
        <v>133</v>
      </c>
      <c r="D69" s="10" t="s">
        <v>65</v>
      </c>
      <c r="E69" s="107">
        <v>10</v>
      </c>
      <c r="F69" s="107">
        <v>1</v>
      </c>
      <c r="G69" s="107">
        <f t="shared" si="5"/>
        <v>11</v>
      </c>
      <c r="H69" s="139">
        <v>7</v>
      </c>
      <c r="I69" s="139">
        <v>1</v>
      </c>
      <c r="J69" s="139">
        <v>8</v>
      </c>
      <c r="K69" s="139">
        <v>3</v>
      </c>
      <c r="L69" s="14">
        <v>0</v>
      </c>
      <c r="M69" s="139">
        <v>3</v>
      </c>
      <c r="N69" s="72"/>
      <c r="O69" s="172"/>
    </row>
    <row r="70" spans="2:16" ht="19.5" customHeight="1" x14ac:dyDescent="0.25">
      <c r="B70" s="7"/>
      <c r="C70" s="185"/>
      <c r="D70" s="10" t="s">
        <v>66</v>
      </c>
      <c r="E70" s="107">
        <v>17</v>
      </c>
      <c r="F70" s="107">
        <v>167</v>
      </c>
      <c r="G70" s="107">
        <f t="shared" si="5"/>
        <v>184</v>
      </c>
      <c r="H70" s="139">
        <v>7</v>
      </c>
      <c r="I70" s="139">
        <v>82</v>
      </c>
      <c r="J70" s="139">
        <v>89</v>
      </c>
      <c r="K70" s="139">
        <v>1</v>
      </c>
      <c r="L70" s="139">
        <v>25</v>
      </c>
      <c r="M70" s="139">
        <v>26</v>
      </c>
      <c r="N70" s="72"/>
      <c r="O70" s="172"/>
    </row>
    <row r="71" spans="2:16" ht="19.5" customHeight="1" x14ac:dyDescent="0.25">
      <c r="B71" s="7"/>
      <c r="C71" s="185"/>
      <c r="D71" s="10" t="s">
        <v>67</v>
      </c>
      <c r="E71" s="107">
        <v>18</v>
      </c>
      <c r="F71" s="107">
        <v>24</v>
      </c>
      <c r="G71" s="107">
        <f t="shared" si="5"/>
        <v>42</v>
      </c>
      <c r="H71" s="139">
        <v>8</v>
      </c>
      <c r="I71" s="139">
        <v>14</v>
      </c>
      <c r="J71" s="139">
        <v>22</v>
      </c>
      <c r="K71" s="139">
        <v>4</v>
      </c>
      <c r="L71" s="139">
        <v>7</v>
      </c>
      <c r="M71" s="139">
        <v>11</v>
      </c>
      <c r="N71" s="72"/>
      <c r="O71" s="172"/>
    </row>
    <row r="72" spans="2:16" ht="19.5" customHeight="1" x14ac:dyDescent="0.25">
      <c r="B72" s="7"/>
      <c r="C72" s="185"/>
      <c r="D72" s="10" t="s">
        <v>68</v>
      </c>
      <c r="E72" s="107">
        <v>9</v>
      </c>
      <c r="F72" s="107">
        <v>175</v>
      </c>
      <c r="G72" s="107">
        <f t="shared" si="5"/>
        <v>184</v>
      </c>
      <c r="H72" s="139">
        <v>8</v>
      </c>
      <c r="I72" s="139">
        <v>91</v>
      </c>
      <c r="J72" s="139">
        <v>99</v>
      </c>
      <c r="K72" s="139">
        <v>5</v>
      </c>
      <c r="L72" s="139">
        <v>44</v>
      </c>
      <c r="M72" s="139">
        <v>49</v>
      </c>
      <c r="N72" s="72"/>
      <c r="O72" s="172"/>
    </row>
    <row r="73" spans="2:16" ht="19.5" customHeight="1" x14ac:dyDescent="0.25">
      <c r="B73" s="7"/>
      <c r="C73" s="185"/>
      <c r="D73" s="10" t="s">
        <v>69</v>
      </c>
      <c r="E73" s="107">
        <v>9</v>
      </c>
      <c r="F73" s="107">
        <v>147</v>
      </c>
      <c r="G73" s="107">
        <f t="shared" si="5"/>
        <v>156</v>
      </c>
      <c r="H73" s="139">
        <v>3</v>
      </c>
      <c r="I73" s="139">
        <v>68</v>
      </c>
      <c r="J73" s="139">
        <v>71</v>
      </c>
      <c r="K73" s="139">
        <v>3</v>
      </c>
      <c r="L73" s="139">
        <v>29</v>
      </c>
      <c r="M73" s="139">
        <v>32</v>
      </c>
      <c r="N73" s="72"/>
      <c r="O73" s="172"/>
    </row>
    <row r="74" spans="2:16" ht="19.5" customHeight="1" x14ac:dyDescent="0.25">
      <c r="B74" s="7"/>
      <c r="C74" s="185"/>
      <c r="D74" s="10" t="s">
        <v>70</v>
      </c>
      <c r="E74" s="107">
        <v>24</v>
      </c>
      <c r="F74" s="107">
        <v>92</v>
      </c>
      <c r="G74" s="107">
        <f t="shared" si="5"/>
        <v>116</v>
      </c>
      <c r="H74" s="139">
        <v>10</v>
      </c>
      <c r="I74" s="139">
        <v>44</v>
      </c>
      <c r="J74" s="139">
        <v>54</v>
      </c>
      <c r="K74" s="139">
        <v>3</v>
      </c>
      <c r="L74" s="139">
        <v>14</v>
      </c>
      <c r="M74" s="139">
        <v>17</v>
      </c>
      <c r="N74" s="72"/>
      <c r="O74" s="172"/>
      <c r="P74" s="88"/>
    </row>
    <row r="75" spans="2:16" ht="19.5" customHeight="1" x14ac:dyDescent="0.25">
      <c r="B75" s="7"/>
      <c r="C75" s="197" t="s">
        <v>45</v>
      </c>
      <c r="D75" s="12" t="s">
        <v>66</v>
      </c>
      <c r="E75" s="108">
        <v>10</v>
      </c>
      <c r="F75" s="108">
        <v>160</v>
      </c>
      <c r="G75" s="109">
        <f t="shared" si="5"/>
        <v>170</v>
      </c>
      <c r="H75" s="142">
        <v>4</v>
      </c>
      <c r="I75" s="142">
        <v>83</v>
      </c>
      <c r="J75" s="142">
        <v>87</v>
      </c>
      <c r="K75" s="143">
        <v>0</v>
      </c>
      <c r="L75" s="142">
        <v>15</v>
      </c>
      <c r="M75" s="142">
        <v>15</v>
      </c>
      <c r="N75" s="72"/>
      <c r="O75" s="172"/>
    </row>
    <row r="76" spans="2:16" ht="19.5" customHeight="1" x14ac:dyDescent="0.25">
      <c r="B76" s="7"/>
      <c r="C76" s="197"/>
      <c r="D76" s="12" t="s">
        <v>67</v>
      </c>
      <c r="E76" s="108">
        <v>15</v>
      </c>
      <c r="F76" s="108">
        <v>22</v>
      </c>
      <c r="G76" s="109">
        <f t="shared" si="5"/>
        <v>37</v>
      </c>
      <c r="H76" s="142">
        <v>8</v>
      </c>
      <c r="I76" s="142">
        <v>13</v>
      </c>
      <c r="J76" s="142">
        <v>21</v>
      </c>
      <c r="K76" s="142">
        <v>1</v>
      </c>
      <c r="L76" s="142">
        <v>5</v>
      </c>
      <c r="M76" s="142">
        <v>6</v>
      </c>
      <c r="N76" s="72"/>
      <c r="O76" s="172"/>
    </row>
    <row r="77" spans="2:16" ht="19.5" customHeight="1" x14ac:dyDescent="0.25">
      <c r="B77" s="7"/>
      <c r="C77" s="197"/>
      <c r="D77" s="12" t="s">
        <v>68</v>
      </c>
      <c r="E77" s="108">
        <v>7</v>
      </c>
      <c r="F77" s="108">
        <v>52</v>
      </c>
      <c r="G77" s="109">
        <f t="shared" si="5"/>
        <v>59</v>
      </c>
      <c r="H77" s="142">
        <v>4</v>
      </c>
      <c r="I77" s="142">
        <v>26</v>
      </c>
      <c r="J77" s="142">
        <v>30</v>
      </c>
      <c r="K77" s="142">
        <v>3</v>
      </c>
      <c r="L77" s="142">
        <v>7</v>
      </c>
      <c r="M77" s="142">
        <v>10</v>
      </c>
      <c r="N77" s="72"/>
      <c r="O77" s="172"/>
    </row>
    <row r="78" spans="2:16" ht="19.5" customHeight="1" x14ac:dyDescent="0.25">
      <c r="B78" s="7"/>
      <c r="C78" s="197"/>
      <c r="D78" s="12" t="s">
        <v>71</v>
      </c>
      <c r="E78" s="108">
        <v>5</v>
      </c>
      <c r="F78" s="108">
        <v>34</v>
      </c>
      <c r="G78" s="109">
        <f t="shared" si="5"/>
        <v>39</v>
      </c>
      <c r="H78" s="142">
        <v>1</v>
      </c>
      <c r="I78" s="142">
        <v>19</v>
      </c>
      <c r="J78" s="142">
        <v>20</v>
      </c>
      <c r="K78" s="143">
        <v>0</v>
      </c>
      <c r="L78" s="142">
        <v>8</v>
      </c>
      <c r="M78" s="142">
        <v>8</v>
      </c>
      <c r="N78" s="72"/>
      <c r="O78" s="172"/>
    </row>
    <row r="79" spans="2:16" ht="19.5" customHeight="1" x14ac:dyDescent="0.25">
      <c r="B79" s="7"/>
      <c r="C79" s="197"/>
      <c r="D79" s="12" t="s">
        <v>72</v>
      </c>
      <c r="E79" s="108">
        <v>1</v>
      </c>
      <c r="F79" s="108">
        <v>30</v>
      </c>
      <c r="G79" s="109">
        <f t="shared" si="5"/>
        <v>31</v>
      </c>
      <c r="H79" s="142">
        <v>1</v>
      </c>
      <c r="I79" s="142">
        <v>15</v>
      </c>
      <c r="J79" s="142">
        <v>16</v>
      </c>
      <c r="K79" s="142">
        <v>1</v>
      </c>
      <c r="L79" s="142">
        <v>6</v>
      </c>
      <c r="M79" s="142">
        <v>7</v>
      </c>
      <c r="N79" s="72"/>
      <c r="O79" s="172"/>
    </row>
    <row r="80" spans="2:16" ht="19.5" customHeight="1" x14ac:dyDescent="0.25">
      <c r="B80" s="7"/>
      <c r="C80" s="197"/>
      <c r="D80" s="12" t="s">
        <v>73</v>
      </c>
      <c r="E80" s="108">
        <v>3</v>
      </c>
      <c r="F80" s="108">
        <v>6</v>
      </c>
      <c r="G80" s="109">
        <f t="shared" si="5"/>
        <v>9</v>
      </c>
      <c r="H80" s="142">
        <f>0+1</f>
        <v>1</v>
      </c>
      <c r="I80" s="142">
        <f>3+0</f>
        <v>3</v>
      </c>
      <c r="J80" s="142">
        <f>+H80+I80</f>
        <v>4</v>
      </c>
      <c r="K80" s="143">
        <v>0</v>
      </c>
      <c r="L80" s="143">
        <v>0</v>
      </c>
      <c r="M80" s="143">
        <v>0</v>
      </c>
      <c r="N80" s="72"/>
      <c r="O80" s="172"/>
    </row>
    <row r="81" spans="2:15" ht="19.5" customHeight="1" x14ac:dyDescent="0.25">
      <c r="B81" s="7"/>
      <c r="C81" s="185" t="s">
        <v>47</v>
      </c>
      <c r="D81" s="10" t="s">
        <v>74</v>
      </c>
      <c r="E81" s="107">
        <v>18</v>
      </c>
      <c r="F81" s="107">
        <v>95</v>
      </c>
      <c r="G81" s="107">
        <f t="shared" si="5"/>
        <v>113</v>
      </c>
      <c r="H81" s="139">
        <v>14</v>
      </c>
      <c r="I81" s="139">
        <v>80</v>
      </c>
      <c r="J81" s="139">
        <v>94</v>
      </c>
      <c r="K81" s="139">
        <v>9</v>
      </c>
      <c r="L81" s="139">
        <v>40</v>
      </c>
      <c r="M81" s="139">
        <v>49</v>
      </c>
      <c r="N81" s="72"/>
      <c r="O81" s="172"/>
    </row>
    <row r="82" spans="2:15" ht="19.5" customHeight="1" x14ac:dyDescent="0.25">
      <c r="B82" s="7"/>
      <c r="C82" s="185"/>
      <c r="D82" s="10" t="s">
        <v>66</v>
      </c>
      <c r="E82" s="107">
        <v>13</v>
      </c>
      <c r="F82" s="107">
        <v>238</v>
      </c>
      <c r="G82" s="107">
        <f t="shared" si="5"/>
        <v>251</v>
      </c>
      <c r="H82" s="139">
        <v>9</v>
      </c>
      <c r="I82" s="139">
        <v>139</v>
      </c>
      <c r="J82" s="139">
        <v>148</v>
      </c>
      <c r="K82" s="139">
        <v>4</v>
      </c>
      <c r="L82" s="139">
        <v>73</v>
      </c>
      <c r="M82" s="139">
        <v>77</v>
      </c>
      <c r="N82" s="72"/>
      <c r="O82" s="172"/>
    </row>
    <row r="83" spans="2:15" ht="19.5" customHeight="1" x14ac:dyDescent="0.25">
      <c r="B83" s="7"/>
      <c r="C83" s="185"/>
      <c r="D83" s="10" t="s">
        <v>69</v>
      </c>
      <c r="E83" s="107">
        <v>10</v>
      </c>
      <c r="F83" s="107">
        <v>99</v>
      </c>
      <c r="G83" s="107">
        <f t="shared" si="5"/>
        <v>109</v>
      </c>
      <c r="H83" s="139">
        <v>4</v>
      </c>
      <c r="I83" s="139">
        <v>60</v>
      </c>
      <c r="J83" s="139">
        <v>64</v>
      </c>
      <c r="K83" s="139">
        <v>1</v>
      </c>
      <c r="L83" s="139">
        <v>20</v>
      </c>
      <c r="M83" s="139">
        <v>21</v>
      </c>
      <c r="N83" s="72"/>
      <c r="O83" s="172"/>
    </row>
    <row r="84" spans="2:15" ht="19.5" customHeight="1" x14ac:dyDescent="0.25">
      <c r="B84" s="7"/>
      <c r="C84" s="185"/>
      <c r="D84" s="10" t="s">
        <v>67</v>
      </c>
      <c r="E84" s="107">
        <v>11</v>
      </c>
      <c r="F84" s="107">
        <v>14</v>
      </c>
      <c r="G84" s="107">
        <f t="shared" si="5"/>
        <v>25</v>
      </c>
      <c r="H84" s="139">
        <v>6</v>
      </c>
      <c r="I84" s="139">
        <v>13</v>
      </c>
      <c r="J84" s="139">
        <v>19</v>
      </c>
      <c r="K84" s="139">
        <v>3</v>
      </c>
      <c r="L84" s="139">
        <v>2</v>
      </c>
      <c r="M84" s="139">
        <v>5</v>
      </c>
      <c r="N84" s="72"/>
      <c r="O84" s="172"/>
    </row>
    <row r="85" spans="2:15" ht="19.5" customHeight="1" x14ac:dyDescent="0.25">
      <c r="B85" s="7"/>
      <c r="C85" s="185"/>
      <c r="D85" s="10" t="s">
        <v>68</v>
      </c>
      <c r="E85" s="107">
        <v>8</v>
      </c>
      <c r="F85" s="107">
        <v>55</v>
      </c>
      <c r="G85" s="107">
        <f t="shared" si="5"/>
        <v>63</v>
      </c>
      <c r="H85" s="139">
        <v>4</v>
      </c>
      <c r="I85" s="139">
        <v>24</v>
      </c>
      <c r="J85" s="139">
        <v>28</v>
      </c>
      <c r="K85" s="137">
        <v>0</v>
      </c>
      <c r="L85" s="139">
        <v>14</v>
      </c>
      <c r="M85" s="139">
        <v>14</v>
      </c>
      <c r="N85" s="72"/>
      <c r="O85" s="172"/>
    </row>
    <row r="86" spans="2:15" ht="19.5" customHeight="1" x14ac:dyDescent="0.25">
      <c r="B86" s="7"/>
      <c r="C86" s="185"/>
      <c r="D86" s="10" t="s">
        <v>72</v>
      </c>
      <c r="E86" s="107">
        <v>15</v>
      </c>
      <c r="F86" s="107">
        <v>75</v>
      </c>
      <c r="G86" s="107">
        <f t="shared" si="5"/>
        <v>90</v>
      </c>
      <c r="H86" s="139">
        <v>7</v>
      </c>
      <c r="I86" s="139">
        <v>46</v>
      </c>
      <c r="J86" s="139">
        <v>53</v>
      </c>
      <c r="K86" s="139">
        <v>6</v>
      </c>
      <c r="L86" s="139">
        <v>28</v>
      </c>
      <c r="M86" s="139">
        <v>34</v>
      </c>
      <c r="N86" s="72"/>
      <c r="O86" s="172"/>
    </row>
    <row r="87" spans="2:15" ht="19.5" customHeight="1" x14ac:dyDescent="0.25">
      <c r="B87" s="7"/>
      <c r="C87" s="11" t="s">
        <v>160</v>
      </c>
      <c r="D87" s="12" t="s">
        <v>75</v>
      </c>
      <c r="E87" s="108">
        <v>150</v>
      </c>
      <c r="F87" s="108">
        <v>67</v>
      </c>
      <c r="G87" s="109">
        <f t="shared" si="5"/>
        <v>217</v>
      </c>
      <c r="H87" s="142">
        <v>66</v>
      </c>
      <c r="I87" s="142">
        <v>40</v>
      </c>
      <c r="J87" s="142">
        <v>106</v>
      </c>
      <c r="K87" s="142">
        <v>16</v>
      </c>
      <c r="L87" s="142">
        <v>10</v>
      </c>
      <c r="M87" s="142">
        <v>26</v>
      </c>
      <c r="N87" s="72"/>
      <c r="O87" s="172"/>
    </row>
    <row r="88" spans="2:15" ht="19.5" customHeight="1" x14ac:dyDescent="0.25">
      <c r="B88" s="7"/>
      <c r="C88" s="185" t="s">
        <v>76</v>
      </c>
      <c r="D88" s="10" t="s">
        <v>77</v>
      </c>
      <c r="E88" s="107">
        <v>30</v>
      </c>
      <c r="F88" s="107">
        <v>31</v>
      </c>
      <c r="G88" s="107">
        <f t="shared" si="5"/>
        <v>61</v>
      </c>
      <c r="H88" s="139">
        <v>21</v>
      </c>
      <c r="I88" s="139">
        <v>12</v>
      </c>
      <c r="J88" s="139">
        <v>33</v>
      </c>
      <c r="K88" s="139">
        <v>13</v>
      </c>
      <c r="L88" s="139">
        <v>2</v>
      </c>
      <c r="M88" s="139">
        <v>15</v>
      </c>
      <c r="N88" s="72"/>
      <c r="O88" s="172"/>
    </row>
    <row r="89" spans="2:15" ht="19.5" customHeight="1" x14ac:dyDescent="0.25">
      <c r="B89" s="7"/>
      <c r="C89" s="185"/>
      <c r="D89" s="10" t="s">
        <v>78</v>
      </c>
      <c r="E89" s="107">
        <v>19</v>
      </c>
      <c r="F89" s="107">
        <v>36</v>
      </c>
      <c r="G89" s="107">
        <f t="shared" si="5"/>
        <v>55</v>
      </c>
      <c r="H89" s="139">
        <v>7</v>
      </c>
      <c r="I89" s="139">
        <v>19</v>
      </c>
      <c r="J89" s="139">
        <v>26</v>
      </c>
      <c r="K89" s="139">
        <v>2</v>
      </c>
      <c r="L89" s="139">
        <v>8</v>
      </c>
      <c r="M89" s="139">
        <v>10</v>
      </c>
      <c r="N89" s="72"/>
      <c r="O89" s="172"/>
    </row>
    <row r="90" spans="2:15" ht="19.5" customHeight="1" x14ac:dyDescent="0.25">
      <c r="B90" s="7"/>
      <c r="C90" s="185"/>
      <c r="D90" s="10" t="s">
        <v>79</v>
      </c>
      <c r="E90" s="107">
        <v>24</v>
      </c>
      <c r="F90" s="107">
        <v>68</v>
      </c>
      <c r="G90" s="107">
        <f t="shared" si="5"/>
        <v>92</v>
      </c>
      <c r="H90" s="139">
        <v>13</v>
      </c>
      <c r="I90" s="139">
        <v>41</v>
      </c>
      <c r="J90" s="139">
        <v>54</v>
      </c>
      <c r="K90" s="139">
        <v>6</v>
      </c>
      <c r="L90" s="139">
        <v>25</v>
      </c>
      <c r="M90" s="139">
        <v>31</v>
      </c>
      <c r="N90" s="72"/>
      <c r="O90" s="172"/>
    </row>
    <row r="91" spans="2:15" ht="19.5" customHeight="1" x14ac:dyDescent="0.25">
      <c r="B91" s="16"/>
      <c r="C91" s="177" t="s">
        <v>80</v>
      </c>
      <c r="D91" s="177"/>
      <c r="E91" s="159">
        <f>SUM(E54:E90)</f>
        <v>867</v>
      </c>
      <c r="F91" s="159">
        <f t="shared" ref="F91:H91" si="6">SUM(F54:F90)</f>
        <v>3579</v>
      </c>
      <c r="G91" s="159">
        <f t="shared" si="6"/>
        <v>4446</v>
      </c>
      <c r="H91" s="159">
        <f t="shared" si="6"/>
        <v>457</v>
      </c>
      <c r="I91" s="159">
        <f>SUM(I54:I90)</f>
        <v>2025</v>
      </c>
      <c r="J91" s="159">
        <f t="shared" ref="J91:L91" si="7">SUM(J54:J90)</f>
        <v>2482</v>
      </c>
      <c r="K91" s="159">
        <f t="shared" si="7"/>
        <v>213</v>
      </c>
      <c r="L91" s="159">
        <f t="shared" si="7"/>
        <v>925</v>
      </c>
      <c r="M91" s="159">
        <f>SUM(M54:M90)</f>
        <v>1138</v>
      </c>
      <c r="N91" s="71"/>
      <c r="O91" s="172"/>
    </row>
    <row r="92" spans="2:15" ht="3.75" customHeight="1" x14ac:dyDescent="0.25">
      <c r="B92" s="35"/>
      <c r="C92" s="36"/>
      <c r="D92" s="36"/>
      <c r="E92" s="37"/>
      <c r="F92" s="37"/>
      <c r="G92" s="37"/>
      <c r="H92" s="167"/>
      <c r="I92" s="167"/>
      <c r="J92" s="167"/>
      <c r="K92" s="130"/>
      <c r="L92" s="130"/>
      <c r="M92" s="130"/>
      <c r="N92" s="73"/>
      <c r="O92" s="172"/>
    </row>
    <row r="93" spans="2:15" ht="3.75" customHeight="1" x14ac:dyDescent="0.25">
      <c r="B93" s="81"/>
      <c r="C93" s="82"/>
      <c r="D93" s="82"/>
      <c r="E93" s="83"/>
      <c r="F93" s="83"/>
      <c r="G93" s="83"/>
      <c r="H93" s="168"/>
      <c r="I93" s="168"/>
      <c r="J93" s="168"/>
      <c r="K93" s="83"/>
      <c r="L93" s="83"/>
      <c r="M93" s="83"/>
      <c r="N93" s="84"/>
      <c r="O93" s="172"/>
    </row>
    <row r="94" spans="2:15" x14ac:dyDescent="0.25">
      <c r="B94" s="28"/>
      <c r="C94" s="29"/>
      <c r="D94" s="30"/>
      <c r="E94" s="31"/>
      <c r="F94" s="32"/>
      <c r="G94" s="32"/>
      <c r="H94" s="166"/>
      <c r="I94" s="166"/>
      <c r="J94" s="166"/>
      <c r="K94" s="32"/>
      <c r="L94" s="32"/>
      <c r="M94" s="32"/>
      <c r="N94" s="28"/>
      <c r="O94" s="172"/>
    </row>
    <row r="95" spans="2:15" ht="3.75" customHeight="1" x14ac:dyDescent="0.25">
      <c r="B95" s="22"/>
      <c r="C95" s="33"/>
      <c r="D95" s="33"/>
      <c r="E95" s="33"/>
      <c r="F95" s="33"/>
      <c r="G95" s="158"/>
      <c r="H95" s="129"/>
      <c r="I95" s="129"/>
      <c r="J95" s="129"/>
      <c r="K95" s="129"/>
      <c r="L95" s="129"/>
      <c r="M95" s="129"/>
      <c r="N95" s="70"/>
      <c r="O95" s="172"/>
    </row>
    <row r="96" spans="2:15" x14ac:dyDescent="0.25">
      <c r="B96" s="148"/>
      <c r="C96" s="191" t="s">
        <v>1</v>
      </c>
      <c r="D96" s="191" t="s">
        <v>130</v>
      </c>
      <c r="E96" s="201" t="s">
        <v>161</v>
      </c>
      <c r="F96" s="201"/>
      <c r="G96" s="201"/>
      <c r="H96" s="201" t="s">
        <v>162</v>
      </c>
      <c r="I96" s="201"/>
      <c r="J96" s="201"/>
      <c r="K96" s="201" t="s">
        <v>175</v>
      </c>
      <c r="L96" s="201"/>
      <c r="M96" s="201"/>
      <c r="N96" s="149"/>
      <c r="O96" s="172"/>
    </row>
    <row r="97" spans="2:15" ht="19.5" customHeight="1" x14ac:dyDescent="0.25">
      <c r="B97" s="16"/>
      <c r="C97" s="191"/>
      <c r="D97" s="191"/>
      <c r="E97" s="8" t="s">
        <v>3</v>
      </c>
      <c r="F97" s="8" t="s">
        <v>4</v>
      </c>
      <c r="G97" s="155" t="s">
        <v>5</v>
      </c>
      <c r="H97" s="8" t="s">
        <v>3</v>
      </c>
      <c r="I97" s="8" t="s">
        <v>4</v>
      </c>
      <c r="J97" s="8" t="s">
        <v>5</v>
      </c>
      <c r="K97" s="8" t="s">
        <v>3</v>
      </c>
      <c r="L97" s="8" t="s">
        <v>4</v>
      </c>
      <c r="M97" s="8" t="s">
        <v>5</v>
      </c>
      <c r="N97" s="71"/>
      <c r="O97" s="172"/>
    </row>
    <row r="98" spans="2:15" ht="19.5" customHeight="1" x14ac:dyDescent="0.25">
      <c r="B98" s="7"/>
      <c r="C98" s="112" t="s">
        <v>6</v>
      </c>
      <c r="D98" s="85" t="s">
        <v>94</v>
      </c>
      <c r="E98" s="14">
        <v>34</v>
      </c>
      <c r="F98" s="14">
        <v>47</v>
      </c>
      <c r="G98" s="14">
        <f t="shared" ref="G98:G106" si="8">E98+F98</f>
        <v>81</v>
      </c>
      <c r="H98" s="14">
        <v>42</v>
      </c>
      <c r="I98" s="14">
        <v>65</v>
      </c>
      <c r="J98" s="137">
        <v>107</v>
      </c>
      <c r="K98" s="137">
        <v>54</v>
      </c>
      <c r="L98" s="137">
        <v>156</v>
      </c>
      <c r="M98" s="137">
        <v>210</v>
      </c>
      <c r="N98" s="72"/>
      <c r="O98" s="172"/>
    </row>
    <row r="99" spans="2:15" ht="19.5" customHeight="1" x14ac:dyDescent="0.25">
      <c r="B99" s="7"/>
      <c r="C99" s="115" t="s">
        <v>8</v>
      </c>
      <c r="D99" s="12" t="s">
        <v>131</v>
      </c>
      <c r="E99" s="108">
        <v>197</v>
      </c>
      <c r="F99" s="108">
        <v>183</v>
      </c>
      <c r="G99" s="92">
        <f t="shared" si="8"/>
        <v>380</v>
      </c>
      <c r="H99" s="108">
        <v>382</v>
      </c>
      <c r="I99" s="92">
        <v>361</v>
      </c>
      <c r="J99" s="143">
        <v>743</v>
      </c>
      <c r="K99" s="143">
        <v>523</v>
      </c>
      <c r="L99" s="143">
        <v>535</v>
      </c>
      <c r="M99" s="143">
        <v>1058</v>
      </c>
      <c r="N99" s="72"/>
      <c r="O99" s="172"/>
    </row>
    <row r="100" spans="2:15" ht="19.5" customHeight="1" x14ac:dyDescent="0.25">
      <c r="B100" s="7"/>
      <c r="C100" s="173" t="s">
        <v>10</v>
      </c>
      <c r="D100" s="119" t="s">
        <v>148</v>
      </c>
      <c r="E100" s="14">
        <v>14</v>
      </c>
      <c r="F100" s="14">
        <v>48</v>
      </c>
      <c r="G100" s="14">
        <f t="shared" si="8"/>
        <v>62</v>
      </c>
      <c r="H100" s="14">
        <v>22</v>
      </c>
      <c r="I100" s="14">
        <v>99</v>
      </c>
      <c r="J100" s="137">
        <v>121</v>
      </c>
      <c r="K100" s="137">
        <v>31</v>
      </c>
      <c r="L100" s="137">
        <v>161</v>
      </c>
      <c r="M100" s="137">
        <v>192</v>
      </c>
      <c r="N100" s="72"/>
      <c r="O100" s="172"/>
    </row>
    <row r="101" spans="2:15" ht="19.5" customHeight="1" x14ac:dyDescent="0.25">
      <c r="B101" s="7"/>
      <c r="C101" s="173"/>
      <c r="D101" s="119" t="s">
        <v>141</v>
      </c>
      <c r="E101" s="14">
        <v>41</v>
      </c>
      <c r="F101" s="14">
        <v>207</v>
      </c>
      <c r="G101" s="14">
        <f t="shared" si="8"/>
        <v>248</v>
      </c>
      <c r="H101" s="14">
        <v>65</v>
      </c>
      <c r="I101" s="14">
        <v>369</v>
      </c>
      <c r="J101" s="137">
        <v>434</v>
      </c>
      <c r="K101" s="137">
        <v>96</v>
      </c>
      <c r="L101" s="137">
        <v>505</v>
      </c>
      <c r="M101" s="137">
        <v>601</v>
      </c>
      <c r="N101" s="72"/>
      <c r="O101" s="172"/>
    </row>
    <row r="102" spans="2:15" ht="19.5" customHeight="1" x14ac:dyDescent="0.25">
      <c r="B102" s="7"/>
      <c r="C102" s="173"/>
      <c r="D102" s="119" t="s">
        <v>149</v>
      </c>
      <c r="E102" s="14">
        <v>12</v>
      </c>
      <c r="F102" s="14">
        <v>49</v>
      </c>
      <c r="G102" s="14">
        <f t="shared" si="8"/>
        <v>61</v>
      </c>
      <c r="H102" s="14">
        <v>19</v>
      </c>
      <c r="I102" s="14">
        <v>105</v>
      </c>
      <c r="J102" s="137">
        <v>124</v>
      </c>
      <c r="K102" s="137">
        <v>24</v>
      </c>
      <c r="L102" s="137">
        <v>154</v>
      </c>
      <c r="M102" s="137">
        <v>178</v>
      </c>
      <c r="N102" s="72"/>
      <c r="O102" s="172"/>
    </row>
    <row r="103" spans="2:15" ht="19.5" customHeight="1" x14ac:dyDescent="0.25">
      <c r="B103" s="7"/>
      <c r="C103" s="174" t="s">
        <v>13</v>
      </c>
      <c r="D103" s="120" t="s">
        <v>135</v>
      </c>
      <c r="E103" s="13">
        <v>10</v>
      </c>
      <c r="F103" s="13">
        <v>80</v>
      </c>
      <c r="G103" s="92">
        <f t="shared" si="8"/>
        <v>90</v>
      </c>
      <c r="H103" s="13">
        <v>26</v>
      </c>
      <c r="I103" s="92">
        <v>147</v>
      </c>
      <c r="J103" s="143">
        <v>173</v>
      </c>
      <c r="K103" s="143">
        <v>33</v>
      </c>
      <c r="L103" s="143">
        <v>219</v>
      </c>
      <c r="M103" s="143">
        <v>252</v>
      </c>
      <c r="N103" s="72"/>
      <c r="O103" s="172"/>
    </row>
    <row r="104" spans="2:15" ht="19.5" customHeight="1" x14ac:dyDescent="0.25">
      <c r="B104" s="7"/>
      <c r="C104" s="174"/>
      <c r="D104" s="111" t="s">
        <v>136</v>
      </c>
      <c r="E104" s="13">
        <v>20</v>
      </c>
      <c r="F104" s="13">
        <v>63</v>
      </c>
      <c r="G104" s="92">
        <f t="shared" si="8"/>
        <v>83</v>
      </c>
      <c r="H104" s="13">
        <v>32</v>
      </c>
      <c r="I104" s="92">
        <v>98</v>
      </c>
      <c r="J104" s="143">
        <v>130</v>
      </c>
      <c r="K104" s="143">
        <v>38</v>
      </c>
      <c r="L104" s="143">
        <v>113</v>
      </c>
      <c r="M104" s="143">
        <v>151</v>
      </c>
      <c r="N104" s="72"/>
      <c r="O104" s="172"/>
    </row>
    <row r="105" spans="2:15" ht="19.5" customHeight="1" x14ac:dyDescent="0.25">
      <c r="B105" s="7"/>
      <c r="C105" s="174"/>
      <c r="D105" s="111" t="s">
        <v>137</v>
      </c>
      <c r="E105" s="13">
        <v>12</v>
      </c>
      <c r="F105" s="13">
        <v>77</v>
      </c>
      <c r="G105" s="92">
        <f t="shared" si="8"/>
        <v>89</v>
      </c>
      <c r="H105" s="13">
        <v>18</v>
      </c>
      <c r="I105" s="92">
        <v>139</v>
      </c>
      <c r="J105" s="143">
        <v>157</v>
      </c>
      <c r="K105" s="143">
        <v>22</v>
      </c>
      <c r="L105" s="143">
        <v>184</v>
      </c>
      <c r="M105" s="143">
        <v>206</v>
      </c>
      <c r="N105" s="72"/>
      <c r="O105" s="172"/>
    </row>
    <row r="106" spans="2:15" ht="19.5" customHeight="1" x14ac:dyDescent="0.25">
      <c r="B106" s="7"/>
      <c r="C106" s="174"/>
      <c r="D106" s="111" t="s">
        <v>95</v>
      </c>
      <c r="E106" s="13">
        <v>12</v>
      </c>
      <c r="F106" s="13">
        <v>113</v>
      </c>
      <c r="G106" s="92">
        <f t="shared" si="8"/>
        <v>125</v>
      </c>
      <c r="H106" s="13">
        <v>22</v>
      </c>
      <c r="I106" s="92">
        <v>141</v>
      </c>
      <c r="J106" s="143">
        <v>163</v>
      </c>
      <c r="K106" s="143">
        <v>24</v>
      </c>
      <c r="L106" s="143">
        <v>181</v>
      </c>
      <c r="M106" s="143">
        <v>205</v>
      </c>
      <c r="N106" s="72"/>
      <c r="O106" s="172"/>
    </row>
    <row r="107" spans="2:15" ht="19.5" customHeight="1" x14ac:dyDescent="0.25">
      <c r="B107" s="7"/>
      <c r="C107" s="174"/>
      <c r="D107" s="122" t="s">
        <v>163</v>
      </c>
      <c r="E107" s="13">
        <v>0</v>
      </c>
      <c r="F107" s="13">
        <v>0</v>
      </c>
      <c r="G107" s="92">
        <v>0</v>
      </c>
      <c r="H107" s="13">
        <v>7</v>
      </c>
      <c r="I107" s="92">
        <v>27</v>
      </c>
      <c r="J107" s="143">
        <v>34</v>
      </c>
      <c r="K107" s="143">
        <v>20</v>
      </c>
      <c r="L107" s="143">
        <v>85</v>
      </c>
      <c r="M107" s="143">
        <v>105</v>
      </c>
      <c r="N107" s="72"/>
      <c r="O107" s="172"/>
    </row>
    <row r="108" spans="2:15" ht="19.5" customHeight="1" x14ac:dyDescent="0.25">
      <c r="B108" s="7"/>
      <c r="C108" s="174"/>
      <c r="D108" s="118" t="s">
        <v>98</v>
      </c>
      <c r="E108" s="13">
        <v>6</v>
      </c>
      <c r="F108" s="13">
        <v>60</v>
      </c>
      <c r="G108" s="13">
        <f t="shared" ref="G108:G146" si="9">E108+F108</f>
        <v>66</v>
      </c>
      <c r="H108" s="13">
        <v>10</v>
      </c>
      <c r="I108" s="13">
        <v>95</v>
      </c>
      <c r="J108" s="138">
        <v>105</v>
      </c>
      <c r="K108" s="138">
        <v>20</v>
      </c>
      <c r="L108" s="138">
        <v>112</v>
      </c>
      <c r="M108" s="138">
        <v>132</v>
      </c>
      <c r="N108" s="72"/>
      <c r="O108" s="172"/>
    </row>
    <row r="109" spans="2:15" ht="19.5" customHeight="1" x14ac:dyDescent="0.25">
      <c r="B109" s="7"/>
      <c r="C109" s="173" t="s">
        <v>15</v>
      </c>
      <c r="D109" s="113" t="s">
        <v>142</v>
      </c>
      <c r="E109" s="14">
        <v>10</v>
      </c>
      <c r="F109" s="14">
        <v>32</v>
      </c>
      <c r="G109" s="14">
        <f t="shared" si="9"/>
        <v>42</v>
      </c>
      <c r="H109" s="14">
        <v>13</v>
      </c>
      <c r="I109" s="14">
        <v>41</v>
      </c>
      <c r="J109" s="137">
        <v>54</v>
      </c>
      <c r="K109" s="137">
        <v>23</v>
      </c>
      <c r="L109" s="137">
        <v>59</v>
      </c>
      <c r="M109" s="137">
        <v>82</v>
      </c>
      <c r="N109" s="72"/>
      <c r="O109" s="172"/>
    </row>
    <row r="110" spans="2:15" ht="19.5" customHeight="1" x14ac:dyDescent="0.25">
      <c r="B110" s="7"/>
      <c r="C110" s="173"/>
      <c r="D110" s="113" t="s">
        <v>141</v>
      </c>
      <c r="E110" s="14">
        <v>113</v>
      </c>
      <c r="F110" s="14">
        <v>368</v>
      </c>
      <c r="G110" s="14">
        <f t="shared" si="9"/>
        <v>481</v>
      </c>
      <c r="H110" s="14">
        <v>200</v>
      </c>
      <c r="I110" s="14">
        <v>705</v>
      </c>
      <c r="J110" s="137">
        <v>905</v>
      </c>
      <c r="K110" s="137">
        <v>311</v>
      </c>
      <c r="L110" s="137">
        <v>1038</v>
      </c>
      <c r="M110" s="137">
        <v>1349</v>
      </c>
      <c r="N110" s="72"/>
      <c r="O110" s="172"/>
    </row>
    <row r="111" spans="2:15" ht="19.5" customHeight="1" x14ac:dyDescent="0.25">
      <c r="B111" s="7"/>
      <c r="C111" s="173"/>
      <c r="D111" s="113" t="s">
        <v>101</v>
      </c>
      <c r="E111" s="14">
        <v>24</v>
      </c>
      <c r="F111" s="14">
        <v>56</v>
      </c>
      <c r="G111" s="14">
        <f t="shared" si="9"/>
        <v>80</v>
      </c>
      <c r="H111" s="14">
        <v>51</v>
      </c>
      <c r="I111" s="14">
        <v>85</v>
      </c>
      <c r="J111" s="137">
        <v>136</v>
      </c>
      <c r="K111" s="137">
        <v>74</v>
      </c>
      <c r="L111" s="137">
        <v>112</v>
      </c>
      <c r="M111" s="137">
        <v>186</v>
      </c>
      <c r="N111" s="72"/>
      <c r="O111" s="172"/>
    </row>
    <row r="112" spans="2:15" ht="19.5" customHeight="1" x14ac:dyDescent="0.25">
      <c r="B112" s="7"/>
      <c r="C112" s="174" t="s">
        <v>17</v>
      </c>
      <c r="D112" s="111" t="s">
        <v>138</v>
      </c>
      <c r="E112" s="13">
        <v>59</v>
      </c>
      <c r="F112" s="13">
        <v>159</v>
      </c>
      <c r="G112" s="92">
        <f t="shared" si="9"/>
        <v>218</v>
      </c>
      <c r="H112" s="13">
        <v>88</v>
      </c>
      <c r="I112" s="92">
        <v>254</v>
      </c>
      <c r="J112" s="143">
        <v>342</v>
      </c>
      <c r="K112" s="143">
        <v>115</v>
      </c>
      <c r="L112" s="143">
        <v>329</v>
      </c>
      <c r="M112" s="143">
        <v>444</v>
      </c>
      <c r="N112" s="72"/>
      <c r="O112" s="172"/>
    </row>
    <row r="113" spans="2:15" ht="19.5" customHeight="1" x14ac:dyDescent="0.25">
      <c r="B113" s="7"/>
      <c r="C113" s="174"/>
      <c r="D113" s="111" t="s">
        <v>139</v>
      </c>
      <c r="E113" s="13">
        <v>59</v>
      </c>
      <c r="F113" s="13">
        <v>206</v>
      </c>
      <c r="G113" s="92">
        <f t="shared" si="9"/>
        <v>265</v>
      </c>
      <c r="H113" s="13">
        <v>149</v>
      </c>
      <c r="I113" s="92">
        <v>512</v>
      </c>
      <c r="J113" s="143">
        <v>661</v>
      </c>
      <c r="K113" s="143">
        <v>157</v>
      </c>
      <c r="L113" s="143">
        <v>495</v>
      </c>
      <c r="M113" s="143">
        <v>652</v>
      </c>
      <c r="N113" s="72"/>
      <c r="O113" s="172"/>
    </row>
    <row r="114" spans="2:15" ht="19.5" customHeight="1" x14ac:dyDescent="0.25">
      <c r="B114" s="7"/>
      <c r="C114" s="174"/>
      <c r="D114" s="111" t="s">
        <v>140</v>
      </c>
      <c r="E114" s="13">
        <v>24</v>
      </c>
      <c r="F114" s="13">
        <v>43</v>
      </c>
      <c r="G114" s="13">
        <f t="shared" si="9"/>
        <v>67</v>
      </c>
      <c r="H114" s="13">
        <v>32</v>
      </c>
      <c r="I114" s="13">
        <v>53</v>
      </c>
      <c r="J114" s="138">
        <v>85</v>
      </c>
      <c r="K114" s="138">
        <v>33</v>
      </c>
      <c r="L114" s="138">
        <v>57</v>
      </c>
      <c r="M114" s="138">
        <v>90</v>
      </c>
      <c r="N114" s="72"/>
      <c r="O114" s="172"/>
    </row>
    <row r="115" spans="2:15" ht="19.5" customHeight="1" x14ac:dyDescent="0.25">
      <c r="B115" s="7"/>
      <c r="C115" s="113" t="s">
        <v>20</v>
      </c>
      <c r="D115" s="113" t="s">
        <v>143</v>
      </c>
      <c r="E115" s="14">
        <v>86</v>
      </c>
      <c r="F115" s="14">
        <v>780</v>
      </c>
      <c r="G115" s="14">
        <f t="shared" si="9"/>
        <v>866</v>
      </c>
      <c r="H115" s="14">
        <v>95</v>
      </c>
      <c r="I115" s="14">
        <v>997</v>
      </c>
      <c r="J115" s="137">
        <v>1092</v>
      </c>
      <c r="K115" s="137">
        <v>113</v>
      </c>
      <c r="L115" s="137">
        <v>1169</v>
      </c>
      <c r="M115" s="137">
        <v>1282</v>
      </c>
      <c r="N115" s="72"/>
      <c r="O115" s="172"/>
    </row>
    <row r="116" spans="2:15" ht="19.5" customHeight="1" x14ac:dyDescent="0.25">
      <c r="B116" s="7"/>
      <c r="C116" s="174" t="s">
        <v>39</v>
      </c>
      <c r="D116" s="118" t="s">
        <v>150</v>
      </c>
      <c r="E116" s="13">
        <v>7</v>
      </c>
      <c r="F116" s="13">
        <v>70</v>
      </c>
      <c r="G116" s="92">
        <f t="shared" si="9"/>
        <v>77</v>
      </c>
      <c r="H116" s="13">
        <v>14</v>
      </c>
      <c r="I116" s="92">
        <v>127</v>
      </c>
      <c r="J116" s="143">
        <v>141</v>
      </c>
      <c r="K116" s="143">
        <v>24</v>
      </c>
      <c r="L116" s="143">
        <v>166</v>
      </c>
      <c r="M116" s="143">
        <v>190</v>
      </c>
      <c r="N116" s="72"/>
      <c r="O116" s="172"/>
    </row>
    <row r="117" spans="2:15" ht="19.5" customHeight="1" x14ac:dyDescent="0.25">
      <c r="B117" s="7"/>
      <c r="C117" s="174"/>
      <c r="D117" s="118" t="s">
        <v>151</v>
      </c>
      <c r="E117" s="13">
        <v>9</v>
      </c>
      <c r="F117" s="13">
        <v>31</v>
      </c>
      <c r="G117" s="92">
        <f t="shared" si="9"/>
        <v>40</v>
      </c>
      <c r="H117" s="13">
        <v>11</v>
      </c>
      <c r="I117" s="92">
        <v>52</v>
      </c>
      <c r="J117" s="143">
        <v>63</v>
      </c>
      <c r="K117" s="143">
        <v>14</v>
      </c>
      <c r="L117" s="143">
        <v>75</v>
      </c>
      <c r="M117" s="143">
        <v>89</v>
      </c>
      <c r="N117" s="72"/>
      <c r="O117" s="172"/>
    </row>
    <row r="118" spans="2:15" ht="19.5" customHeight="1" x14ac:dyDescent="0.25">
      <c r="B118" s="7"/>
      <c r="C118" s="174"/>
      <c r="D118" s="118" t="s">
        <v>152</v>
      </c>
      <c r="E118" s="13">
        <v>8</v>
      </c>
      <c r="F118" s="13">
        <v>42</v>
      </c>
      <c r="G118" s="13">
        <f t="shared" si="9"/>
        <v>50</v>
      </c>
      <c r="H118" s="13">
        <v>13</v>
      </c>
      <c r="I118" s="13">
        <v>76</v>
      </c>
      <c r="J118" s="138">
        <v>89</v>
      </c>
      <c r="K118" s="138">
        <v>27</v>
      </c>
      <c r="L118" s="138">
        <v>109</v>
      </c>
      <c r="M118" s="138">
        <v>136</v>
      </c>
      <c r="N118" s="72"/>
      <c r="O118" s="172"/>
    </row>
    <row r="119" spans="2:15" ht="19.5" customHeight="1" x14ac:dyDescent="0.25">
      <c r="B119" s="7"/>
      <c r="C119" s="113" t="s">
        <v>22</v>
      </c>
      <c r="D119" s="113" t="s">
        <v>131</v>
      </c>
      <c r="E119" s="14">
        <v>59</v>
      </c>
      <c r="F119" s="14">
        <v>70</v>
      </c>
      <c r="G119" s="14">
        <f t="shared" si="9"/>
        <v>129</v>
      </c>
      <c r="H119" s="14">
        <v>116</v>
      </c>
      <c r="I119" s="14">
        <v>138</v>
      </c>
      <c r="J119" s="137">
        <v>254</v>
      </c>
      <c r="K119" s="137">
        <v>183</v>
      </c>
      <c r="L119" s="137">
        <v>189</v>
      </c>
      <c r="M119" s="137">
        <v>372</v>
      </c>
      <c r="N119" s="72"/>
      <c r="O119" s="172"/>
    </row>
    <row r="120" spans="2:15" ht="19.5" customHeight="1" x14ac:dyDescent="0.25">
      <c r="B120" s="7"/>
      <c r="C120" s="174" t="s">
        <v>132</v>
      </c>
      <c r="D120" s="111" t="s">
        <v>144</v>
      </c>
      <c r="E120" s="13">
        <v>14</v>
      </c>
      <c r="F120" s="13">
        <v>71</v>
      </c>
      <c r="G120" s="92">
        <f t="shared" si="9"/>
        <v>85</v>
      </c>
      <c r="H120" s="13">
        <v>29</v>
      </c>
      <c r="I120" s="92">
        <v>144</v>
      </c>
      <c r="J120" s="143">
        <v>173</v>
      </c>
      <c r="K120" s="143">
        <v>52</v>
      </c>
      <c r="L120" s="143">
        <v>200</v>
      </c>
      <c r="M120" s="143">
        <v>252</v>
      </c>
      <c r="N120" s="72"/>
      <c r="O120" s="172"/>
    </row>
    <row r="121" spans="2:15" ht="19.5" customHeight="1" x14ac:dyDescent="0.25">
      <c r="B121" s="7"/>
      <c r="C121" s="174"/>
      <c r="D121" s="111" t="s">
        <v>145</v>
      </c>
      <c r="E121" s="13">
        <v>9</v>
      </c>
      <c r="F121" s="13">
        <v>27</v>
      </c>
      <c r="G121" s="92">
        <f t="shared" si="9"/>
        <v>36</v>
      </c>
      <c r="H121" s="13">
        <v>21</v>
      </c>
      <c r="I121" s="92">
        <v>50</v>
      </c>
      <c r="J121" s="143">
        <v>71</v>
      </c>
      <c r="K121" s="143">
        <v>27</v>
      </c>
      <c r="L121" s="143">
        <v>78</v>
      </c>
      <c r="M121" s="143">
        <v>105</v>
      </c>
      <c r="N121" s="72"/>
      <c r="O121" s="172"/>
    </row>
    <row r="122" spans="2:15" ht="19.5" customHeight="1" x14ac:dyDescent="0.25">
      <c r="B122" s="7"/>
      <c r="C122" s="174"/>
      <c r="D122" s="111" t="s">
        <v>96</v>
      </c>
      <c r="E122" s="13">
        <v>25</v>
      </c>
      <c r="F122" s="13">
        <v>217</v>
      </c>
      <c r="G122" s="92">
        <f t="shared" si="9"/>
        <v>242</v>
      </c>
      <c r="H122" s="13">
        <v>39</v>
      </c>
      <c r="I122" s="92">
        <v>282</v>
      </c>
      <c r="J122" s="143">
        <v>321</v>
      </c>
      <c r="K122" s="143">
        <v>42</v>
      </c>
      <c r="L122" s="143">
        <v>338</v>
      </c>
      <c r="M122" s="143">
        <v>380</v>
      </c>
      <c r="N122" s="72"/>
      <c r="O122" s="172"/>
    </row>
    <row r="123" spans="2:15" ht="19.5" customHeight="1" x14ac:dyDescent="0.25">
      <c r="B123" s="7"/>
      <c r="C123" s="174"/>
      <c r="D123" s="111" t="s">
        <v>98</v>
      </c>
      <c r="E123" s="13">
        <v>13</v>
      </c>
      <c r="F123" s="13">
        <v>96</v>
      </c>
      <c r="G123" s="13">
        <f t="shared" si="9"/>
        <v>109</v>
      </c>
      <c r="H123" s="13">
        <v>18</v>
      </c>
      <c r="I123" s="13">
        <v>134</v>
      </c>
      <c r="J123" s="138">
        <v>152</v>
      </c>
      <c r="K123" s="138">
        <v>27</v>
      </c>
      <c r="L123" s="138">
        <v>162</v>
      </c>
      <c r="M123" s="138">
        <v>189</v>
      </c>
      <c r="N123" s="72"/>
      <c r="O123" s="172"/>
    </row>
    <row r="124" spans="2:15" ht="19.5" customHeight="1" x14ac:dyDescent="0.25">
      <c r="B124" s="7"/>
      <c r="C124" s="173" t="s">
        <v>43</v>
      </c>
      <c r="D124" s="85" t="s">
        <v>99</v>
      </c>
      <c r="E124" s="14">
        <v>913</v>
      </c>
      <c r="F124" s="14">
        <v>1518</v>
      </c>
      <c r="G124" s="14">
        <f t="shared" si="9"/>
        <v>2431</v>
      </c>
      <c r="H124" s="14">
        <v>891</v>
      </c>
      <c r="I124" s="14">
        <v>1484</v>
      </c>
      <c r="J124" s="137">
        <v>2375</v>
      </c>
      <c r="K124" s="137">
        <v>726</v>
      </c>
      <c r="L124" s="137">
        <v>1263</v>
      </c>
      <c r="M124" s="137">
        <v>1989</v>
      </c>
      <c r="N124" s="72"/>
      <c r="O124" s="172"/>
    </row>
    <row r="125" spans="2:15" ht="19.5" customHeight="1" x14ac:dyDescent="0.25">
      <c r="B125" s="7"/>
      <c r="C125" s="173"/>
      <c r="D125" s="113" t="s">
        <v>146</v>
      </c>
      <c r="E125" s="14">
        <v>35</v>
      </c>
      <c r="F125" s="14">
        <v>92</v>
      </c>
      <c r="G125" s="14">
        <f t="shared" si="9"/>
        <v>127</v>
      </c>
      <c r="H125" s="14">
        <v>43</v>
      </c>
      <c r="I125" s="14">
        <v>124</v>
      </c>
      <c r="J125" s="137">
        <v>167</v>
      </c>
      <c r="K125" s="137">
        <v>41</v>
      </c>
      <c r="L125" s="137">
        <v>113</v>
      </c>
      <c r="M125" s="137">
        <v>154</v>
      </c>
      <c r="N125" s="72"/>
      <c r="O125" s="172"/>
    </row>
    <row r="126" spans="2:15" ht="19.5" customHeight="1" x14ac:dyDescent="0.25">
      <c r="B126" s="7"/>
      <c r="C126" s="174" t="s">
        <v>100</v>
      </c>
      <c r="D126" s="118" t="s">
        <v>153</v>
      </c>
      <c r="E126" s="13">
        <v>24</v>
      </c>
      <c r="F126" s="13">
        <v>35</v>
      </c>
      <c r="G126" s="13">
        <f t="shared" si="9"/>
        <v>59</v>
      </c>
      <c r="H126" s="13">
        <v>47</v>
      </c>
      <c r="I126" s="13">
        <v>77</v>
      </c>
      <c r="J126" s="138">
        <v>124</v>
      </c>
      <c r="K126" s="138">
        <v>79</v>
      </c>
      <c r="L126" s="138">
        <v>102</v>
      </c>
      <c r="M126" s="138">
        <v>181</v>
      </c>
      <c r="N126" s="72"/>
      <c r="O126" s="172"/>
    </row>
    <row r="127" spans="2:15" ht="19.5" customHeight="1" x14ac:dyDescent="0.25">
      <c r="B127" s="7"/>
      <c r="C127" s="174"/>
      <c r="D127" s="111" t="s">
        <v>97</v>
      </c>
      <c r="E127" s="13">
        <v>22</v>
      </c>
      <c r="F127" s="13">
        <v>103</v>
      </c>
      <c r="G127" s="13">
        <f t="shared" si="9"/>
        <v>125</v>
      </c>
      <c r="H127" s="13">
        <v>37</v>
      </c>
      <c r="I127" s="13">
        <v>134</v>
      </c>
      <c r="J127" s="138">
        <v>171</v>
      </c>
      <c r="K127" s="138">
        <v>39</v>
      </c>
      <c r="L127" s="138">
        <v>162</v>
      </c>
      <c r="M127" s="138">
        <v>201</v>
      </c>
      <c r="N127" s="72"/>
      <c r="O127" s="172"/>
    </row>
    <row r="128" spans="2:15" ht="19.5" customHeight="1" x14ac:dyDescent="0.25">
      <c r="B128" s="7"/>
      <c r="C128" s="174"/>
      <c r="D128" s="111" t="s">
        <v>105</v>
      </c>
      <c r="E128" s="13">
        <v>1</v>
      </c>
      <c r="F128" s="13">
        <v>1</v>
      </c>
      <c r="G128" s="13">
        <f t="shared" si="9"/>
        <v>2</v>
      </c>
      <c r="H128" s="13">
        <v>6</v>
      </c>
      <c r="I128" s="13">
        <v>3</v>
      </c>
      <c r="J128" s="138">
        <v>9</v>
      </c>
      <c r="K128" s="138">
        <v>22</v>
      </c>
      <c r="L128" s="138">
        <v>17</v>
      </c>
      <c r="M128" s="138">
        <v>39</v>
      </c>
      <c r="N128" s="72"/>
      <c r="O128" s="172"/>
    </row>
    <row r="129" spans="2:15" ht="19.5" customHeight="1" x14ac:dyDescent="0.25">
      <c r="B129" s="7"/>
      <c r="C129" s="174"/>
      <c r="D129" s="111" t="s">
        <v>103</v>
      </c>
      <c r="E129" s="13">
        <v>2</v>
      </c>
      <c r="F129" s="13">
        <v>34</v>
      </c>
      <c r="G129" s="13">
        <f t="shared" si="9"/>
        <v>36</v>
      </c>
      <c r="H129" s="13">
        <v>4</v>
      </c>
      <c r="I129" s="13">
        <v>88</v>
      </c>
      <c r="J129" s="138">
        <v>92</v>
      </c>
      <c r="K129" s="138">
        <v>5</v>
      </c>
      <c r="L129" s="138">
        <v>148</v>
      </c>
      <c r="M129" s="138">
        <v>153</v>
      </c>
      <c r="N129" s="72"/>
      <c r="O129" s="172"/>
    </row>
    <row r="130" spans="2:15" ht="19.5" customHeight="1" x14ac:dyDescent="0.25">
      <c r="B130" s="7"/>
      <c r="C130" s="174"/>
      <c r="D130" s="111" t="s">
        <v>104</v>
      </c>
      <c r="E130" s="13">
        <v>1</v>
      </c>
      <c r="F130" s="13">
        <v>36</v>
      </c>
      <c r="G130" s="13">
        <f t="shared" si="9"/>
        <v>37</v>
      </c>
      <c r="H130" s="13">
        <v>6</v>
      </c>
      <c r="I130" s="13">
        <v>86</v>
      </c>
      <c r="J130" s="138">
        <v>92</v>
      </c>
      <c r="K130" s="138">
        <v>15</v>
      </c>
      <c r="L130" s="138">
        <v>183</v>
      </c>
      <c r="M130" s="138">
        <v>198</v>
      </c>
      <c r="N130" s="72"/>
      <c r="O130" s="172"/>
    </row>
    <row r="131" spans="2:15" ht="19.5" customHeight="1" x14ac:dyDescent="0.25">
      <c r="B131" s="7"/>
      <c r="C131" s="174"/>
      <c r="D131" s="111" t="s">
        <v>102</v>
      </c>
      <c r="E131" s="13">
        <v>4</v>
      </c>
      <c r="F131" s="13">
        <v>47</v>
      </c>
      <c r="G131" s="13">
        <f t="shared" si="9"/>
        <v>51</v>
      </c>
      <c r="H131" s="13">
        <v>9</v>
      </c>
      <c r="I131" s="13">
        <v>117</v>
      </c>
      <c r="J131" s="138">
        <v>126</v>
      </c>
      <c r="K131" s="138">
        <v>23</v>
      </c>
      <c r="L131" s="138">
        <v>228</v>
      </c>
      <c r="M131" s="138">
        <v>251</v>
      </c>
      <c r="N131" s="72"/>
      <c r="O131" s="172"/>
    </row>
    <row r="132" spans="2:15" ht="19.5" customHeight="1" x14ac:dyDescent="0.25">
      <c r="B132" s="7"/>
      <c r="C132" s="174"/>
      <c r="D132" s="111" t="s">
        <v>101</v>
      </c>
      <c r="E132" s="13">
        <v>6</v>
      </c>
      <c r="F132" s="13">
        <v>6</v>
      </c>
      <c r="G132" s="13">
        <f t="shared" si="9"/>
        <v>12</v>
      </c>
      <c r="H132" s="13">
        <v>16</v>
      </c>
      <c r="I132" s="13">
        <v>17</v>
      </c>
      <c r="J132" s="138">
        <v>33</v>
      </c>
      <c r="K132" s="138">
        <v>28</v>
      </c>
      <c r="L132" s="138">
        <v>41</v>
      </c>
      <c r="M132" s="138">
        <v>69</v>
      </c>
      <c r="N132" s="72"/>
      <c r="O132" s="172"/>
    </row>
    <row r="133" spans="2:15" ht="19.5" customHeight="1" x14ac:dyDescent="0.25">
      <c r="B133" s="7"/>
      <c r="C133" s="174"/>
      <c r="D133" s="86" t="s">
        <v>106</v>
      </c>
      <c r="E133" s="13">
        <v>32</v>
      </c>
      <c r="F133" s="13">
        <v>367</v>
      </c>
      <c r="G133" s="13">
        <f t="shared" si="9"/>
        <v>399</v>
      </c>
      <c r="H133" s="13">
        <v>43</v>
      </c>
      <c r="I133" s="13">
        <v>367</v>
      </c>
      <c r="J133" s="138">
        <v>410</v>
      </c>
      <c r="K133" s="138">
        <v>25</v>
      </c>
      <c r="L133" s="138">
        <v>246</v>
      </c>
      <c r="M133" s="138">
        <v>271</v>
      </c>
      <c r="N133" s="72"/>
      <c r="O133" s="172"/>
    </row>
    <row r="134" spans="2:15" ht="19.5" customHeight="1" x14ac:dyDescent="0.25">
      <c r="B134" s="7"/>
      <c r="C134" s="173" t="s">
        <v>45</v>
      </c>
      <c r="D134" s="113" t="s">
        <v>176</v>
      </c>
      <c r="E134" s="14">
        <v>14</v>
      </c>
      <c r="F134" s="14">
        <v>46</v>
      </c>
      <c r="G134" s="14">
        <f t="shared" si="9"/>
        <v>60</v>
      </c>
      <c r="H134" s="14">
        <v>17</v>
      </c>
      <c r="I134" s="14">
        <v>72</v>
      </c>
      <c r="J134" s="137">
        <v>89</v>
      </c>
      <c r="K134" s="137">
        <v>17</v>
      </c>
      <c r="L134" s="137">
        <v>85</v>
      </c>
      <c r="M134" s="137">
        <v>102</v>
      </c>
      <c r="N134" s="72"/>
      <c r="O134" s="172"/>
    </row>
    <row r="135" spans="2:15" ht="19.5" customHeight="1" x14ac:dyDescent="0.25">
      <c r="B135" s="7"/>
      <c r="C135" s="173"/>
      <c r="D135" s="113" t="s">
        <v>147</v>
      </c>
      <c r="E135" s="14">
        <v>1</v>
      </c>
      <c r="F135" s="14">
        <v>34</v>
      </c>
      <c r="G135" s="14">
        <f t="shared" si="9"/>
        <v>35</v>
      </c>
      <c r="H135" s="14">
        <v>3</v>
      </c>
      <c r="I135" s="14">
        <v>61</v>
      </c>
      <c r="J135" s="137">
        <v>64</v>
      </c>
      <c r="K135" s="137">
        <v>9</v>
      </c>
      <c r="L135" s="137">
        <v>86</v>
      </c>
      <c r="M135" s="137">
        <v>95</v>
      </c>
      <c r="N135" s="72"/>
      <c r="O135" s="172"/>
    </row>
    <row r="136" spans="2:15" ht="19.5" customHeight="1" x14ac:dyDescent="0.25">
      <c r="B136" s="7"/>
      <c r="C136" s="173"/>
      <c r="D136" s="113" t="s">
        <v>103</v>
      </c>
      <c r="E136" s="14">
        <v>6</v>
      </c>
      <c r="F136" s="14">
        <v>44</v>
      </c>
      <c r="G136" s="14">
        <f t="shared" si="9"/>
        <v>50</v>
      </c>
      <c r="H136" s="14">
        <v>5</v>
      </c>
      <c r="I136" s="14">
        <v>66</v>
      </c>
      <c r="J136" s="137">
        <v>71</v>
      </c>
      <c r="K136" s="137">
        <v>5</v>
      </c>
      <c r="L136" s="137">
        <v>75</v>
      </c>
      <c r="M136" s="137">
        <v>80</v>
      </c>
      <c r="N136" s="72"/>
      <c r="O136" s="172"/>
    </row>
    <row r="137" spans="2:15" ht="19.5" customHeight="1" x14ac:dyDescent="0.25">
      <c r="B137" s="7"/>
      <c r="C137" s="173"/>
      <c r="D137" s="85" t="s">
        <v>104</v>
      </c>
      <c r="E137" s="14">
        <v>2</v>
      </c>
      <c r="F137" s="14">
        <v>61</v>
      </c>
      <c r="G137" s="14">
        <f t="shared" si="9"/>
        <v>63</v>
      </c>
      <c r="H137" s="14">
        <v>7</v>
      </c>
      <c r="I137" s="14">
        <v>85</v>
      </c>
      <c r="J137" s="137">
        <v>92</v>
      </c>
      <c r="K137" s="137">
        <v>8</v>
      </c>
      <c r="L137" s="137">
        <v>99</v>
      </c>
      <c r="M137" s="137">
        <v>107</v>
      </c>
      <c r="N137" s="72"/>
      <c r="O137" s="172"/>
    </row>
    <row r="138" spans="2:15" ht="19.5" customHeight="1" x14ac:dyDescent="0.25">
      <c r="B138" s="7"/>
      <c r="C138" s="173"/>
      <c r="D138" s="113" t="s">
        <v>102</v>
      </c>
      <c r="E138" s="14">
        <v>11</v>
      </c>
      <c r="F138" s="14">
        <v>133</v>
      </c>
      <c r="G138" s="14">
        <f t="shared" si="9"/>
        <v>144</v>
      </c>
      <c r="H138" s="14">
        <v>18</v>
      </c>
      <c r="I138" s="14">
        <v>193</v>
      </c>
      <c r="J138" s="137">
        <v>211</v>
      </c>
      <c r="K138" s="137">
        <v>21</v>
      </c>
      <c r="L138" s="137">
        <v>240</v>
      </c>
      <c r="M138" s="137">
        <v>261</v>
      </c>
      <c r="N138" s="72"/>
      <c r="O138" s="172"/>
    </row>
    <row r="139" spans="2:15" ht="19.5" customHeight="1" x14ac:dyDescent="0.25">
      <c r="B139" s="7"/>
      <c r="C139" s="173"/>
      <c r="D139" s="85" t="s">
        <v>101</v>
      </c>
      <c r="E139" s="14">
        <v>30</v>
      </c>
      <c r="F139" s="14">
        <v>22</v>
      </c>
      <c r="G139" s="14">
        <f t="shared" si="9"/>
        <v>52</v>
      </c>
      <c r="H139" s="14">
        <v>36</v>
      </c>
      <c r="I139" s="14">
        <v>39</v>
      </c>
      <c r="J139" s="137">
        <v>75</v>
      </c>
      <c r="K139" s="137">
        <v>48</v>
      </c>
      <c r="L139" s="137">
        <v>48</v>
      </c>
      <c r="M139" s="137">
        <v>96</v>
      </c>
      <c r="N139" s="72"/>
      <c r="O139" s="172"/>
    </row>
    <row r="140" spans="2:15" ht="19.5" customHeight="1" x14ac:dyDescent="0.25">
      <c r="B140" s="7"/>
      <c r="C140" s="174" t="s">
        <v>47</v>
      </c>
      <c r="D140" s="118" t="s">
        <v>153</v>
      </c>
      <c r="E140" s="13">
        <v>60</v>
      </c>
      <c r="F140" s="13">
        <v>87</v>
      </c>
      <c r="G140" s="13">
        <f t="shared" si="9"/>
        <v>147</v>
      </c>
      <c r="H140" s="13">
        <v>89</v>
      </c>
      <c r="I140" s="13">
        <v>137</v>
      </c>
      <c r="J140" s="138">
        <v>226</v>
      </c>
      <c r="K140" s="138">
        <v>122</v>
      </c>
      <c r="L140" s="138">
        <v>188</v>
      </c>
      <c r="M140" s="138">
        <v>310</v>
      </c>
      <c r="N140" s="72"/>
      <c r="O140" s="172"/>
    </row>
    <row r="141" spans="2:15" ht="19.5" customHeight="1" x14ac:dyDescent="0.25">
      <c r="B141" s="7"/>
      <c r="C141" s="174"/>
      <c r="D141" s="111" t="s">
        <v>95</v>
      </c>
      <c r="E141" s="13">
        <v>4</v>
      </c>
      <c r="F141" s="13">
        <v>19</v>
      </c>
      <c r="G141" s="13">
        <f t="shared" si="9"/>
        <v>23</v>
      </c>
      <c r="H141" s="13">
        <v>5</v>
      </c>
      <c r="I141" s="13">
        <v>39</v>
      </c>
      <c r="J141" s="138">
        <v>44</v>
      </c>
      <c r="K141" s="138">
        <v>5</v>
      </c>
      <c r="L141" s="138">
        <v>26</v>
      </c>
      <c r="M141" s="138">
        <v>31</v>
      </c>
      <c r="N141" s="72"/>
      <c r="O141" s="172"/>
    </row>
    <row r="142" spans="2:15" ht="19.5" customHeight="1" x14ac:dyDescent="0.25">
      <c r="B142" s="7"/>
      <c r="C142" s="174"/>
      <c r="D142" s="111" t="s">
        <v>103</v>
      </c>
      <c r="E142" s="13">
        <v>1</v>
      </c>
      <c r="F142" s="13">
        <v>18</v>
      </c>
      <c r="G142" s="13">
        <f t="shared" si="9"/>
        <v>19</v>
      </c>
      <c r="H142" s="13">
        <v>1</v>
      </c>
      <c r="I142" s="13">
        <v>37</v>
      </c>
      <c r="J142" s="138">
        <v>38</v>
      </c>
      <c r="K142" s="138">
        <v>4</v>
      </c>
      <c r="L142" s="138">
        <v>75</v>
      </c>
      <c r="M142" s="138">
        <v>79</v>
      </c>
      <c r="N142" s="72"/>
      <c r="O142" s="172"/>
    </row>
    <row r="143" spans="2:15" ht="19.5" customHeight="1" x14ac:dyDescent="0.25">
      <c r="B143" s="7"/>
      <c r="C143" s="174"/>
      <c r="D143" s="111" t="s">
        <v>104</v>
      </c>
      <c r="E143" s="13">
        <v>2</v>
      </c>
      <c r="F143" s="13">
        <v>21</v>
      </c>
      <c r="G143" s="13">
        <f t="shared" si="9"/>
        <v>23</v>
      </c>
      <c r="H143" s="13">
        <v>5</v>
      </c>
      <c r="I143" s="13">
        <v>35</v>
      </c>
      <c r="J143" s="138">
        <v>40</v>
      </c>
      <c r="K143" s="138">
        <v>8</v>
      </c>
      <c r="L143" s="138">
        <v>66</v>
      </c>
      <c r="M143" s="138">
        <v>74</v>
      </c>
      <c r="N143" s="72"/>
      <c r="O143" s="172"/>
    </row>
    <row r="144" spans="2:15" ht="19.5" customHeight="1" x14ac:dyDescent="0.25">
      <c r="B144" s="7"/>
      <c r="C144" s="174"/>
      <c r="D144" s="111" t="s">
        <v>143</v>
      </c>
      <c r="E144" s="13">
        <v>2</v>
      </c>
      <c r="F144" s="13">
        <v>30</v>
      </c>
      <c r="G144" s="13">
        <f t="shared" si="9"/>
        <v>32</v>
      </c>
      <c r="H144" s="13">
        <v>7</v>
      </c>
      <c r="I144" s="13">
        <v>62</v>
      </c>
      <c r="J144" s="138">
        <v>69</v>
      </c>
      <c r="K144" s="138">
        <v>11</v>
      </c>
      <c r="L144" s="138">
        <v>107</v>
      </c>
      <c r="M144" s="138">
        <v>118</v>
      </c>
      <c r="N144" s="72"/>
      <c r="O144" s="172"/>
    </row>
    <row r="145" spans="2:15" ht="19.5" customHeight="1" x14ac:dyDescent="0.25">
      <c r="B145" s="7"/>
      <c r="C145" s="174"/>
      <c r="D145" s="111" t="s">
        <v>102</v>
      </c>
      <c r="E145" s="13">
        <v>4</v>
      </c>
      <c r="F145" s="13">
        <v>60</v>
      </c>
      <c r="G145" s="13">
        <f t="shared" si="9"/>
        <v>64</v>
      </c>
      <c r="H145" s="13">
        <v>10</v>
      </c>
      <c r="I145" s="13">
        <v>108</v>
      </c>
      <c r="J145" s="138">
        <v>118</v>
      </c>
      <c r="K145" s="138">
        <v>25</v>
      </c>
      <c r="L145" s="138">
        <v>198</v>
      </c>
      <c r="M145" s="138">
        <v>223</v>
      </c>
      <c r="N145" s="72"/>
      <c r="O145" s="172"/>
    </row>
    <row r="146" spans="2:15" ht="19.5" customHeight="1" x14ac:dyDescent="0.25">
      <c r="B146" s="7"/>
      <c r="C146" s="174"/>
      <c r="D146" s="111" t="s">
        <v>106</v>
      </c>
      <c r="E146" s="13">
        <v>26</v>
      </c>
      <c r="F146" s="13">
        <v>266</v>
      </c>
      <c r="G146" s="13">
        <f t="shared" si="9"/>
        <v>292</v>
      </c>
      <c r="H146" s="13">
        <v>33</v>
      </c>
      <c r="I146" s="13">
        <v>323</v>
      </c>
      <c r="J146" s="138">
        <v>356</v>
      </c>
      <c r="K146" s="138">
        <v>24</v>
      </c>
      <c r="L146" s="138">
        <v>294</v>
      </c>
      <c r="M146" s="138">
        <v>318</v>
      </c>
      <c r="N146" s="72"/>
      <c r="O146" s="172"/>
    </row>
    <row r="147" spans="2:15" ht="19.5" customHeight="1" x14ac:dyDescent="0.25">
      <c r="B147" s="7"/>
      <c r="C147" s="173" t="s">
        <v>160</v>
      </c>
      <c r="D147" s="85" t="s">
        <v>107</v>
      </c>
      <c r="E147" s="202">
        <v>174</v>
      </c>
      <c r="F147" s="202">
        <v>69</v>
      </c>
      <c r="G147" s="202">
        <f>+E147+F147</f>
        <v>243</v>
      </c>
      <c r="H147" s="202">
        <v>241</v>
      </c>
      <c r="I147" s="202">
        <v>83</v>
      </c>
      <c r="J147" s="202">
        <f>+H147+I147</f>
        <v>324</v>
      </c>
      <c r="K147" s="15">
        <v>212</v>
      </c>
      <c r="L147" s="15">
        <v>81</v>
      </c>
      <c r="M147" s="15">
        <v>293</v>
      </c>
      <c r="N147" s="72"/>
      <c r="O147" s="172"/>
    </row>
    <row r="148" spans="2:15" ht="19.5" customHeight="1" x14ac:dyDescent="0.25">
      <c r="B148" s="7"/>
      <c r="C148" s="173"/>
      <c r="D148" s="85" t="s">
        <v>108</v>
      </c>
      <c r="E148" s="203"/>
      <c r="F148" s="203"/>
      <c r="G148" s="203"/>
      <c r="H148" s="203"/>
      <c r="I148" s="203"/>
      <c r="J148" s="203"/>
      <c r="K148" s="15">
        <v>79</v>
      </c>
      <c r="L148" s="15">
        <v>21</v>
      </c>
      <c r="M148" s="15">
        <v>100</v>
      </c>
      <c r="N148" s="72"/>
      <c r="O148" s="172"/>
    </row>
    <row r="149" spans="2:15" ht="19.5" customHeight="1" x14ac:dyDescent="0.25">
      <c r="B149" s="7"/>
      <c r="C149" s="179" t="s">
        <v>76</v>
      </c>
      <c r="D149" s="86" t="s">
        <v>109</v>
      </c>
      <c r="E149" s="13">
        <v>20</v>
      </c>
      <c r="F149" s="13">
        <v>52</v>
      </c>
      <c r="G149" s="13">
        <f>E149+F149</f>
        <v>72</v>
      </c>
      <c r="H149" s="13">
        <v>69</v>
      </c>
      <c r="I149" s="13">
        <v>33</v>
      </c>
      <c r="J149" s="138">
        <v>102</v>
      </c>
      <c r="K149" s="138">
        <v>50</v>
      </c>
      <c r="L149" s="138">
        <v>89</v>
      </c>
      <c r="M149" s="138">
        <v>139</v>
      </c>
      <c r="N149" s="72"/>
      <c r="O149" s="172"/>
    </row>
    <row r="150" spans="2:15" ht="19.5" customHeight="1" x14ac:dyDescent="0.25">
      <c r="B150" s="7"/>
      <c r="C150" s="180"/>
      <c r="D150" s="111" t="s">
        <v>112</v>
      </c>
      <c r="E150" s="13">
        <v>33</v>
      </c>
      <c r="F150" s="13">
        <v>76</v>
      </c>
      <c r="G150" s="13">
        <f>E150+F150</f>
        <v>109</v>
      </c>
      <c r="H150" s="13">
        <v>108</v>
      </c>
      <c r="I150" s="13">
        <v>47</v>
      </c>
      <c r="J150" s="138">
        <v>155</v>
      </c>
      <c r="K150" s="138">
        <v>56</v>
      </c>
      <c r="L150" s="138">
        <v>116</v>
      </c>
      <c r="M150" s="138">
        <v>172</v>
      </c>
      <c r="N150" s="72"/>
      <c r="O150" s="172"/>
    </row>
    <row r="151" spans="2:15" ht="19.5" customHeight="1" x14ac:dyDescent="0.25">
      <c r="B151" s="7"/>
      <c r="C151" s="180"/>
      <c r="D151" s="86" t="s">
        <v>110</v>
      </c>
      <c r="E151" s="13">
        <v>48</v>
      </c>
      <c r="F151" s="13">
        <v>25</v>
      </c>
      <c r="G151" s="13">
        <f>E151+F151</f>
        <v>73</v>
      </c>
      <c r="H151" s="13">
        <v>51</v>
      </c>
      <c r="I151" s="13">
        <v>76</v>
      </c>
      <c r="J151" s="138">
        <v>127</v>
      </c>
      <c r="K151" s="138">
        <v>97</v>
      </c>
      <c r="L151" s="138">
        <v>55</v>
      </c>
      <c r="M151" s="138">
        <v>152</v>
      </c>
      <c r="N151" s="72"/>
      <c r="O151" s="172"/>
    </row>
    <row r="152" spans="2:15" ht="19.5" customHeight="1" x14ac:dyDescent="0.25">
      <c r="B152" s="7"/>
      <c r="C152" s="180"/>
      <c r="D152" s="86" t="s">
        <v>111</v>
      </c>
      <c r="E152" s="13">
        <v>34</v>
      </c>
      <c r="F152" s="13">
        <v>38</v>
      </c>
      <c r="G152" s="13">
        <f>E152+F152</f>
        <v>72</v>
      </c>
      <c r="H152" s="13">
        <v>59</v>
      </c>
      <c r="I152" s="13">
        <v>53</v>
      </c>
      <c r="J152" s="138">
        <v>112</v>
      </c>
      <c r="K152" s="138">
        <v>78</v>
      </c>
      <c r="L152" s="138">
        <v>85</v>
      </c>
      <c r="M152" s="138">
        <v>163</v>
      </c>
      <c r="N152" s="72"/>
      <c r="O152" s="172"/>
    </row>
    <row r="153" spans="2:15" ht="28.5" customHeight="1" x14ac:dyDescent="0.25">
      <c r="B153" s="7"/>
      <c r="C153" s="175" t="s">
        <v>23</v>
      </c>
      <c r="D153" s="146" t="s">
        <v>177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37">
        <v>0</v>
      </c>
      <c r="L153" s="137">
        <v>4</v>
      </c>
      <c r="M153" s="137">
        <v>4</v>
      </c>
      <c r="N153" s="72"/>
      <c r="O153" s="172"/>
    </row>
    <row r="154" spans="2:15" ht="30" customHeight="1" x14ac:dyDescent="0.25">
      <c r="B154" s="7"/>
      <c r="C154" s="175"/>
      <c r="D154" s="146" t="s">
        <v>164</v>
      </c>
      <c r="E154" s="14">
        <v>0</v>
      </c>
      <c r="F154" s="14">
        <v>0</v>
      </c>
      <c r="G154" s="14">
        <v>0</v>
      </c>
      <c r="H154" s="14">
        <v>0</v>
      </c>
      <c r="I154" s="14">
        <v>3</v>
      </c>
      <c r="J154" s="137">
        <v>3</v>
      </c>
      <c r="K154" s="137">
        <v>0</v>
      </c>
      <c r="L154" s="137">
        <v>0</v>
      </c>
      <c r="M154" s="137">
        <v>0</v>
      </c>
      <c r="N154" s="72"/>
      <c r="O154" s="172"/>
    </row>
    <row r="155" spans="2:15" ht="30" customHeight="1" x14ac:dyDescent="0.25">
      <c r="B155" s="7"/>
      <c r="C155" s="175"/>
      <c r="D155" s="146" t="s">
        <v>165</v>
      </c>
      <c r="E155" s="14">
        <v>0</v>
      </c>
      <c r="F155" s="14">
        <v>0</v>
      </c>
      <c r="G155" s="14">
        <v>0</v>
      </c>
      <c r="H155" s="14">
        <v>0</v>
      </c>
      <c r="I155" s="14">
        <v>6</v>
      </c>
      <c r="J155" s="137">
        <v>6</v>
      </c>
      <c r="K155" s="137">
        <v>0</v>
      </c>
      <c r="L155" s="137">
        <v>5</v>
      </c>
      <c r="M155" s="137">
        <v>5</v>
      </c>
      <c r="N155" s="72"/>
      <c r="O155" s="172"/>
    </row>
    <row r="156" spans="2:15" ht="19.5" customHeight="1" x14ac:dyDescent="0.25">
      <c r="B156" s="7"/>
      <c r="C156" s="175"/>
      <c r="D156" s="117" t="s">
        <v>154</v>
      </c>
      <c r="E156" s="14">
        <v>1</v>
      </c>
      <c r="F156" s="14">
        <v>2</v>
      </c>
      <c r="G156" s="14">
        <f>E156+F156</f>
        <v>3</v>
      </c>
      <c r="H156" s="14">
        <v>1</v>
      </c>
      <c r="I156" s="14">
        <v>3</v>
      </c>
      <c r="J156" s="137">
        <v>4</v>
      </c>
      <c r="K156" s="137">
        <v>0</v>
      </c>
      <c r="L156" s="137">
        <v>5</v>
      </c>
      <c r="M156" s="137">
        <v>5</v>
      </c>
      <c r="N156" s="72"/>
      <c r="O156" s="172"/>
    </row>
    <row r="157" spans="2:15" ht="19.5" customHeight="1" x14ac:dyDescent="0.25">
      <c r="B157" s="7"/>
      <c r="C157" s="175"/>
      <c r="D157" s="10" t="s">
        <v>155</v>
      </c>
      <c r="E157" s="14">
        <v>0</v>
      </c>
      <c r="F157" s="14">
        <v>3</v>
      </c>
      <c r="G157" s="14">
        <f>E157+F157</f>
        <v>3</v>
      </c>
      <c r="H157" s="14">
        <v>0</v>
      </c>
      <c r="I157" s="14">
        <v>2</v>
      </c>
      <c r="J157" s="137">
        <v>2</v>
      </c>
      <c r="K157" s="137">
        <v>0</v>
      </c>
      <c r="L157" s="137">
        <v>2</v>
      </c>
      <c r="M157" s="137">
        <v>2</v>
      </c>
      <c r="N157" s="72"/>
      <c r="O157" s="172"/>
    </row>
    <row r="158" spans="2:15" ht="19.5" customHeight="1" x14ac:dyDescent="0.25">
      <c r="B158" s="7"/>
      <c r="C158" s="175"/>
      <c r="D158" s="117" t="s">
        <v>166</v>
      </c>
      <c r="E158" s="14">
        <v>0</v>
      </c>
      <c r="F158" s="14">
        <v>0</v>
      </c>
      <c r="G158" s="14">
        <v>0</v>
      </c>
      <c r="H158" s="14">
        <v>0</v>
      </c>
      <c r="I158" s="14">
        <v>1</v>
      </c>
      <c r="J158" s="137">
        <v>1</v>
      </c>
      <c r="K158" s="137">
        <v>0</v>
      </c>
      <c r="L158" s="137">
        <v>1</v>
      </c>
      <c r="M158" s="137">
        <v>1</v>
      </c>
      <c r="N158" s="72"/>
      <c r="O158" s="172"/>
    </row>
    <row r="159" spans="2:15" ht="19.5" customHeight="1" x14ac:dyDescent="0.25">
      <c r="B159" s="7"/>
      <c r="C159" s="175"/>
      <c r="D159" s="117" t="s">
        <v>156</v>
      </c>
      <c r="E159" s="14">
        <v>1</v>
      </c>
      <c r="F159" s="14">
        <v>6</v>
      </c>
      <c r="G159" s="14">
        <v>7</v>
      </c>
      <c r="H159" s="14">
        <v>1</v>
      </c>
      <c r="I159" s="14">
        <v>7</v>
      </c>
      <c r="J159" s="137">
        <v>8</v>
      </c>
      <c r="K159" s="137">
        <v>1</v>
      </c>
      <c r="L159" s="137">
        <v>8</v>
      </c>
      <c r="M159" s="137">
        <v>9</v>
      </c>
      <c r="N159" s="72"/>
      <c r="O159" s="172"/>
    </row>
    <row r="160" spans="2:15" ht="30" customHeight="1" x14ac:dyDescent="0.25">
      <c r="B160" s="7"/>
      <c r="C160" s="175"/>
      <c r="D160" s="146" t="s">
        <v>179</v>
      </c>
      <c r="E160" s="14">
        <v>0</v>
      </c>
      <c r="F160" s="14">
        <v>0</v>
      </c>
      <c r="G160" s="14">
        <v>0</v>
      </c>
      <c r="H160" s="14">
        <v>0</v>
      </c>
      <c r="I160" s="14">
        <v>1</v>
      </c>
      <c r="J160" s="137">
        <v>1</v>
      </c>
      <c r="K160" s="137">
        <v>0</v>
      </c>
      <c r="L160" s="137">
        <v>1</v>
      </c>
      <c r="M160" s="137">
        <v>1</v>
      </c>
      <c r="N160" s="72"/>
      <c r="O160" s="172"/>
    </row>
    <row r="161" spans="2:15" ht="30" customHeight="1" x14ac:dyDescent="0.25">
      <c r="B161" s="7"/>
      <c r="C161" s="175"/>
      <c r="D161" s="146" t="s">
        <v>178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37">
        <v>0</v>
      </c>
      <c r="K161" s="137">
        <v>0</v>
      </c>
      <c r="L161" s="137">
        <v>1</v>
      </c>
      <c r="M161" s="137">
        <v>1</v>
      </c>
      <c r="N161" s="72"/>
      <c r="O161" s="172"/>
    </row>
    <row r="162" spans="2:15" ht="19.5" customHeight="1" x14ac:dyDescent="0.25">
      <c r="B162" s="7"/>
      <c r="C162" s="175"/>
      <c r="D162" s="123" t="s">
        <v>157</v>
      </c>
      <c r="E162" s="14">
        <v>0</v>
      </c>
      <c r="F162" s="14">
        <v>2</v>
      </c>
      <c r="G162" s="14">
        <f>E162+F162</f>
        <v>2</v>
      </c>
      <c r="H162" s="14">
        <v>0</v>
      </c>
      <c r="I162" s="14">
        <v>1</v>
      </c>
      <c r="J162" s="137">
        <v>1</v>
      </c>
      <c r="K162" s="137">
        <v>0</v>
      </c>
      <c r="L162" s="137">
        <v>3</v>
      </c>
      <c r="M162" s="137">
        <v>3</v>
      </c>
      <c r="N162" s="72"/>
      <c r="O162" s="172"/>
    </row>
    <row r="163" spans="2:15" ht="19.5" customHeight="1" x14ac:dyDescent="0.25">
      <c r="B163" s="7"/>
      <c r="C163" s="175"/>
      <c r="D163" s="10" t="s">
        <v>167</v>
      </c>
      <c r="E163" s="14">
        <v>0</v>
      </c>
      <c r="F163" s="14">
        <v>0</v>
      </c>
      <c r="G163" s="14">
        <v>0</v>
      </c>
      <c r="H163" s="14">
        <v>0</v>
      </c>
      <c r="I163" s="14">
        <v>1</v>
      </c>
      <c r="J163" s="137">
        <v>1</v>
      </c>
      <c r="K163" s="137">
        <v>0</v>
      </c>
      <c r="L163" s="137">
        <v>2</v>
      </c>
      <c r="M163" s="137">
        <v>2</v>
      </c>
      <c r="N163" s="72"/>
      <c r="O163" s="172"/>
    </row>
    <row r="164" spans="2:15" ht="19.5" customHeight="1" x14ac:dyDescent="0.25">
      <c r="B164" s="7"/>
      <c r="C164" s="175"/>
      <c r="D164" s="10" t="s">
        <v>158</v>
      </c>
      <c r="E164" s="14">
        <v>2</v>
      </c>
      <c r="F164" s="14">
        <v>4</v>
      </c>
      <c r="G164" s="14">
        <v>6</v>
      </c>
      <c r="H164" s="14">
        <v>2</v>
      </c>
      <c r="I164" s="14">
        <v>8</v>
      </c>
      <c r="J164" s="137">
        <v>10</v>
      </c>
      <c r="K164" s="137">
        <v>3</v>
      </c>
      <c r="L164" s="137">
        <v>10</v>
      </c>
      <c r="M164" s="137">
        <v>13</v>
      </c>
      <c r="N164" s="72"/>
      <c r="O164" s="172"/>
    </row>
    <row r="165" spans="2:15" ht="19.5" customHeight="1" x14ac:dyDescent="0.25">
      <c r="B165" s="7"/>
      <c r="C165" s="175"/>
      <c r="D165" s="121" t="s">
        <v>159</v>
      </c>
      <c r="E165" s="14">
        <v>1</v>
      </c>
      <c r="F165" s="14">
        <v>5</v>
      </c>
      <c r="G165" s="14">
        <v>6</v>
      </c>
      <c r="H165" s="14">
        <v>0</v>
      </c>
      <c r="I165" s="14">
        <v>4</v>
      </c>
      <c r="J165" s="137">
        <v>4</v>
      </c>
      <c r="K165" s="137">
        <v>0</v>
      </c>
      <c r="L165" s="137">
        <v>10</v>
      </c>
      <c r="M165" s="137">
        <v>10</v>
      </c>
      <c r="N165" s="72"/>
      <c r="O165" s="172"/>
    </row>
    <row r="166" spans="2:15" ht="19.5" customHeight="1" x14ac:dyDescent="0.25">
      <c r="B166" s="7"/>
      <c r="C166" s="175"/>
      <c r="D166" s="121" t="s">
        <v>168</v>
      </c>
      <c r="E166" s="14">
        <v>0</v>
      </c>
      <c r="F166" s="14">
        <v>0</v>
      </c>
      <c r="G166" s="14">
        <v>0</v>
      </c>
      <c r="H166" s="14">
        <v>0</v>
      </c>
      <c r="I166" s="14">
        <v>1</v>
      </c>
      <c r="J166" s="137">
        <v>1</v>
      </c>
      <c r="K166" s="137">
        <v>0</v>
      </c>
      <c r="L166" s="137">
        <v>2</v>
      </c>
      <c r="M166" s="137">
        <v>2</v>
      </c>
      <c r="N166" s="72"/>
      <c r="O166" s="172"/>
    </row>
    <row r="167" spans="2:15" ht="19.5" customHeight="1" x14ac:dyDescent="0.25">
      <c r="B167" s="7"/>
      <c r="C167" s="175"/>
      <c r="D167" s="121" t="s">
        <v>169</v>
      </c>
      <c r="E167" s="14">
        <v>0</v>
      </c>
      <c r="F167" s="14">
        <v>0</v>
      </c>
      <c r="G167" s="14">
        <v>0</v>
      </c>
      <c r="H167" s="14">
        <v>0</v>
      </c>
      <c r="I167" s="14">
        <v>1</v>
      </c>
      <c r="J167" s="137">
        <v>1</v>
      </c>
      <c r="K167" s="137">
        <v>0</v>
      </c>
      <c r="L167" s="137">
        <v>2</v>
      </c>
      <c r="M167" s="137">
        <v>2</v>
      </c>
      <c r="N167" s="72"/>
      <c r="O167" s="172"/>
    </row>
    <row r="168" spans="2:15" ht="19.5" customHeight="1" x14ac:dyDescent="0.25">
      <c r="B168" s="7"/>
      <c r="C168" s="175"/>
      <c r="D168" s="123" t="s">
        <v>170</v>
      </c>
      <c r="E168" s="14">
        <v>0</v>
      </c>
      <c r="F168" s="14">
        <v>0</v>
      </c>
      <c r="G168" s="14">
        <v>0</v>
      </c>
      <c r="H168" s="14">
        <v>0</v>
      </c>
      <c r="I168" s="14">
        <v>3</v>
      </c>
      <c r="J168" s="137">
        <v>3</v>
      </c>
      <c r="K168" s="137">
        <v>2</v>
      </c>
      <c r="L168" s="137">
        <v>4</v>
      </c>
      <c r="M168" s="137">
        <v>6</v>
      </c>
      <c r="N168" s="72"/>
      <c r="O168" s="172"/>
    </row>
    <row r="169" spans="2:15" ht="19.5" customHeight="1" x14ac:dyDescent="0.25">
      <c r="B169" s="7"/>
      <c r="C169" s="175"/>
      <c r="D169" s="164" t="s">
        <v>180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37">
        <v>0</v>
      </c>
      <c r="K169" s="137">
        <v>0</v>
      </c>
      <c r="L169" s="137">
        <v>1</v>
      </c>
      <c r="M169" s="137">
        <v>1</v>
      </c>
      <c r="N169" s="72"/>
      <c r="O169" s="172"/>
    </row>
    <row r="170" spans="2:15" ht="19.5" customHeight="1" x14ac:dyDescent="0.25">
      <c r="B170" s="7"/>
      <c r="C170" s="176"/>
      <c r="D170" s="123" t="s">
        <v>171</v>
      </c>
      <c r="E170" s="14">
        <v>0</v>
      </c>
      <c r="F170" s="14">
        <v>0</v>
      </c>
      <c r="G170" s="14">
        <v>0</v>
      </c>
      <c r="H170" s="14">
        <v>2</v>
      </c>
      <c r="I170" s="14">
        <v>16</v>
      </c>
      <c r="J170" s="137">
        <v>18</v>
      </c>
      <c r="K170" s="137">
        <v>4</v>
      </c>
      <c r="L170" s="137">
        <v>28</v>
      </c>
      <c r="M170" s="137">
        <v>32</v>
      </c>
      <c r="N170" s="72"/>
      <c r="O170" s="172"/>
    </row>
    <row r="171" spans="2:15" ht="19.5" customHeight="1" x14ac:dyDescent="0.25">
      <c r="B171" s="16"/>
      <c r="C171" s="177" t="s">
        <v>115</v>
      </c>
      <c r="D171" s="177"/>
      <c r="E171" s="159">
        <f>SUM(E98:E170)</f>
        <v>2394</v>
      </c>
      <c r="F171" s="159">
        <f t="shared" ref="F171:L171" si="10">SUM(F98:F170)</f>
        <v>6557</v>
      </c>
      <c r="G171" s="159">
        <f t="shared" si="10"/>
        <v>8951</v>
      </c>
      <c r="H171" s="159">
        <f>SUM(H98:H170)</f>
        <v>3406</v>
      </c>
      <c r="I171" s="159">
        <f>SUM(I98:I170)</f>
        <v>9400</v>
      </c>
      <c r="J171" s="159">
        <f t="shared" si="10"/>
        <v>12806</v>
      </c>
      <c r="K171" s="159">
        <f t="shared" si="10"/>
        <v>3999</v>
      </c>
      <c r="L171" s="159">
        <f t="shared" si="10"/>
        <v>11607</v>
      </c>
      <c r="M171" s="159">
        <f>SUM(M98:M170)</f>
        <v>15606</v>
      </c>
      <c r="N171" s="71"/>
      <c r="O171" s="172"/>
    </row>
    <row r="172" spans="2:15" ht="3.75" customHeight="1" x14ac:dyDescent="0.25">
      <c r="B172" s="35"/>
      <c r="C172" s="36"/>
      <c r="D172" s="36"/>
      <c r="E172" s="37"/>
      <c r="F172" s="37"/>
      <c r="G172" s="37"/>
      <c r="H172" s="130"/>
      <c r="I172" s="130"/>
      <c r="J172" s="130"/>
      <c r="K172" s="130"/>
      <c r="L172" s="130"/>
      <c r="M172" s="130"/>
      <c r="N172" s="73"/>
      <c r="O172" s="172"/>
    </row>
    <row r="173" spans="2:15" ht="3.75" customHeight="1" x14ac:dyDescent="0.25">
      <c r="B173" s="81"/>
      <c r="C173" s="82"/>
      <c r="D173" s="82"/>
      <c r="E173" s="83"/>
      <c r="F173" s="83"/>
      <c r="G173" s="83"/>
      <c r="H173" s="83"/>
      <c r="I173" s="83"/>
      <c r="J173" s="83"/>
      <c r="K173" s="83"/>
      <c r="L173" s="83"/>
      <c r="M173" s="83"/>
      <c r="N173" s="84"/>
      <c r="O173" s="172"/>
    </row>
    <row r="174" spans="2:15" x14ac:dyDescent="0.25">
      <c r="B174" s="38"/>
      <c r="C174" s="29"/>
      <c r="D174" s="39"/>
      <c r="E174" s="40"/>
      <c r="F174" s="40"/>
      <c r="G174" s="41"/>
      <c r="H174" s="41"/>
      <c r="I174" s="41"/>
      <c r="J174" s="41"/>
      <c r="K174" s="41"/>
      <c r="L174" s="41"/>
      <c r="M174" s="41"/>
      <c r="N174" s="74"/>
      <c r="O174" s="172"/>
    </row>
    <row r="175" spans="2:15" ht="3.75" customHeight="1" x14ac:dyDescent="0.25">
      <c r="B175" s="42"/>
      <c r="C175" s="43"/>
      <c r="D175" s="44"/>
      <c r="E175" s="45"/>
      <c r="F175" s="45"/>
      <c r="G175" s="45"/>
      <c r="H175" s="131"/>
      <c r="I175" s="131"/>
      <c r="J175" s="131"/>
      <c r="K175" s="131"/>
      <c r="L175" s="131"/>
      <c r="M175" s="131"/>
      <c r="N175" s="75"/>
      <c r="O175" s="172"/>
    </row>
    <row r="176" spans="2:15" ht="19.5" customHeight="1" x14ac:dyDescent="0.25">
      <c r="B176" s="46"/>
      <c r="C176" s="187" t="s">
        <v>81</v>
      </c>
      <c r="D176" s="188"/>
      <c r="E176" s="160">
        <f t="shared" ref="E176:H176" si="11">E30</f>
        <v>3227</v>
      </c>
      <c r="F176" s="160">
        <f t="shared" si="11"/>
        <v>7258</v>
      </c>
      <c r="G176" s="160">
        <f t="shared" si="11"/>
        <v>10485</v>
      </c>
      <c r="H176" s="160">
        <f t="shared" si="11"/>
        <v>2659</v>
      </c>
      <c r="I176" s="160">
        <f>I30</f>
        <v>5896</v>
      </c>
      <c r="J176" s="160">
        <f t="shared" ref="J176:M176" si="12">J30</f>
        <v>8555</v>
      </c>
      <c r="K176" s="160">
        <f t="shared" si="12"/>
        <v>2105</v>
      </c>
      <c r="L176" s="160">
        <f t="shared" si="12"/>
        <v>4620</v>
      </c>
      <c r="M176" s="160">
        <f t="shared" si="12"/>
        <v>6725</v>
      </c>
      <c r="N176" s="76"/>
      <c r="O176" s="172"/>
    </row>
    <row r="177" spans="2:15" ht="19.5" customHeight="1" x14ac:dyDescent="0.25">
      <c r="B177" s="46"/>
      <c r="C177" s="187" t="s">
        <v>82</v>
      </c>
      <c r="D177" s="188"/>
      <c r="E177" s="160">
        <f t="shared" ref="E177:I177" si="13">E48</f>
        <v>307</v>
      </c>
      <c r="F177" s="160">
        <f t="shared" si="13"/>
        <v>1212</v>
      </c>
      <c r="G177" s="160">
        <f t="shared" si="13"/>
        <v>1519</v>
      </c>
      <c r="H177" s="160">
        <f t="shared" si="13"/>
        <v>285</v>
      </c>
      <c r="I177" s="160">
        <f t="shared" si="13"/>
        <v>1156</v>
      </c>
      <c r="J177" s="160">
        <f t="shared" ref="J177:M177" si="14">J48</f>
        <v>1441</v>
      </c>
      <c r="K177" s="160">
        <f t="shared" si="14"/>
        <v>199</v>
      </c>
      <c r="L177" s="160">
        <f t="shared" si="14"/>
        <v>824</v>
      </c>
      <c r="M177" s="160">
        <f t="shared" si="14"/>
        <v>1023</v>
      </c>
      <c r="N177" s="77"/>
      <c r="O177" s="172"/>
    </row>
    <row r="178" spans="2:15" ht="19.5" customHeight="1" x14ac:dyDescent="0.25">
      <c r="B178" s="46"/>
      <c r="C178" s="187" t="s">
        <v>83</v>
      </c>
      <c r="D178" s="188"/>
      <c r="E178" s="160">
        <f t="shared" ref="E178:I178" si="15">E91</f>
        <v>867</v>
      </c>
      <c r="F178" s="160">
        <f t="shared" si="15"/>
        <v>3579</v>
      </c>
      <c r="G178" s="160">
        <f t="shared" si="15"/>
        <v>4446</v>
      </c>
      <c r="H178" s="160">
        <f t="shared" si="15"/>
        <v>457</v>
      </c>
      <c r="I178" s="160">
        <f t="shared" si="15"/>
        <v>2025</v>
      </c>
      <c r="J178" s="160">
        <f t="shared" ref="J178:M178" si="16">J91</f>
        <v>2482</v>
      </c>
      <c r="K178" s="160">
        <f t="shared" si="16"/>
        <v>213</v>
      </c>
      <c r="L178" s="160">
        <f t="shared" si="16"/>
        <v>925</v>
      </c>
      <c r="M178" s="160">
        <f t="shared" si="16"/>
        <v>1138</v>
      </c>
      <c r="N178" s="77">
        <f>+N269</f>
        <v>0</v>
      </c>
      <c r="O178" s="172"/>
    </row>
    <row r="179" spans="2:15" ht="19.5" customHeight="1" x14ac:dyDescent="0.25">
      <c r="B179" s="46"/>
      <c r="C179" s="187" t="s">
        <v>114</v>
      </c>
      <c r="D179" s="188"/>
      <c r="E179" s="160">
        <f t="shared" ref="E179:I179" si="17">E171</f>
        <v>2394</v>
      </c>
      <c r="F179" s="160">
        <f t="shared" si="17"/>
        <v>6557</v>
      </c>
      <c r="G179" s="160">
        <f t="shared" si="17"/>
        <v>8951</v>
      </c>
      <c r="H179" s="160">
        <f t="shared" si="17"/>
        <v>3406</v>
      </c>
      <c r="I179" s="160">
        <f t="shared" si="17"/>
        <v>9400</v>
      </c>
      <c r="J179" s="160">
        <f t="shared" ref="J179:M179" si="18">J171</f>
        <v>12806</v>
      </c>
      <c r="K179" s="160">
        <f t="shared" si="18"/>
        <v>3999</v>
      </c>
      <c r="L179" s="160">
        <f t="shared" si="18"/>
        <v>11607</v>
      </c>
      <c r="M179" s="160">
        <f t="shared" si="18"/>
        <v>15606</v>
      </c>
      <c r="N179" s="77"/>
      <c r="O179" s="172"/>
    </row>
    <row r="180" spans="2:15" ht="19.5" customHeight="1" x14ac:dyDescent="0.25">
      <c r="B180" s="46"/>
      <c r="C180" s="184" t="s">
        <v>84</v>
      </c>
      <c r="D180" s="184"/>
      <c r="E180" s="161">
        <f t="shared" ref="E180:I180" si="19">SUM(E176:E179)</f>
        <v>6795</v>
      </c>
      <c r="F180" s="161">
        <f t="shared" si="19"/>
        <v>18606</v>
      </c>
      <c r="G180" s="161">
        <f t="shared" si="19"/>
        <v>25401</v>
      </c>
      <c r="H180" s="161">
        <f t="shared" si="19"/>
        <v>6807</v>
      </c>
      <c r="I180" s="161">
        <f t="shared" si="19"/>
        <v>18477</v>
      </c>
      <c r="J180" s="161">
        <f t="shared" ref="J180:M180" si="20">SUM(J176:J179)</f>
        <v>25284</v>
      </c>
      <c r="K180" s="161">
        <f t="shared" si="20"/>
        <v>6516</v>
      </c>
      <c r="L180" s="161">
        <f t="shared" si="20"/>
        <v>17976</v>
      </c>
      <c r="M180" s="161">
        <f t="shared" si="20"/>
        <v>24492</v>
      </c>
      <c r="N180" s="78">
        <f>+N275+N274+N273</f>
        <v>0</v>
      </c>
      <c r="O180" s="172"/>
    </row>
    <row r="181" spans="2:15" ht="3.75" customHeight="1" x14ac:dyDescent="0.25">
      <c r="B181" s="35"/>
      <c r="C181" s="26"/>
      <c r="D181" s="47"/>
      <c r="E181" s="48"/>
      <c r="F181" s="48"/>
      <c r="G181" s="48"/>
      <c r="H181" s="132"/>
      <c r="I181" s="132"/>
      <c r="J181" s="132"/>
      <c r="K181" s="132"/>
      <c r="L181" s="132"/>
      <c r="M181" s="132"/>
      <c r="N181" s="79"/>
      <c r="O181" s="172"/>
    </row>
    <row r="182" spans="2:15" x14ac:dyDescent="0.25">
      <c r="B182" s="38"/>
      <c r="C182" s="29"/>
      <c r="D182" s="30"/>
      <c r="E182" s="31"/>
      <c r="F182" s="31"/>
      <c r="G182" s="32"/>
      <c r="H182" s="32"/>
      <c r="I182" s="32"/>
      <c r="J182" s="32"/>
      <c r="K182" s="32"/>
      <c r="L182" s="32"/>
      <c r="M182" s="32"/>
      <c r="N182" s="38"/>
      <c r="O182" s="172"/>
    </row>
    <row r="183" spans="2:15" x14ac:dyDescent="0.25">
      <c r="B183" s="38"/>
      <c r="C183" s="49" t="s">
        <v>85</v>
      </c>
      <c r="D183" s="30"/>
      <c r="E183" s="31"/>
      <c r="F183" s="31"/>
      <c r="G183" s="32"/>
      <c r="H183" s="32"/>
      <c r="I183" s="32"/>
      <c r="J183" s="32"/>
      <c r="K183" s="32"/>
      <c r="L183" s="32"/>
      <c r="M183" s="32"/>
      <c r="N183" s="38"/>
      <c r="O183" s="172"/>
    </row>
    <row r="184" spans="2:15" ht="6" customHeight="1" x14ac:dyDescent="0.25">
      <c r="B184" s="38"/>
      <c r="C184" s="29"/>
      <c r="D184" s="30"/>
      <c r="E184" s="31"/>
      <c r="F184" s="31"/>
      <c r="G184" s="32"/>
      <c r="H184" s="32"/>
      <c r="I184" s="32"/>
      <c r="J184" s="32"/>
      <c r="K184" s="32"/>
      <c r="L184" s="32"/>
      <c r="M184" s="32"/>
      <c r="N184" s="38"/>
      <c r="O184" s="172"/>
    </row>
    <row r="185" spans="2:15" ht="3.75" customHeight="1" x14ac:dyDescent="0.25">
      <c r="B185" s="4"/>
      <c r="C185" s="5"/>
      <c r="D185" s="6"/>
      <c r="E185" s="5"/>
      <c r="F185" s="5"/>
      <c r="G185" s="5"/>
      <c r="H185" s="144"/>
      <c r="I185" s="144"/>
      <c r="J185" s="144"/>
      <c r="K185" s="125"/>
      <c r="L185" s="125"/>
      <c r="M185" s="125"/>
      <c r="N185" s="62"/>
      <c r="O185" s="172"/>
    </row>
    <row r="186" spans="2:15" x14ac:dyDescent="0.25">
      <c r="B186" s="152"/>
      <c r="C186" s="191" t="s">
        <v>1</v>
      </c>
      <c r="D186" s="191" t="s">
        <v>49</v>
      </c>
      <c r="E186" s="201" t="s">
        <v>161</v>
      </c>
      <c r="F186" s="201"/>
      <c r="G186" s="201"/>
      <c r="H186" s="201" t="s">
        <v>162</v>
      </c>
      <c r="I186" s="201"/>
      <c r="J186" s="201"/>
      <c r="K186" s="201" t="s">
        <v>175</v>
      </c>
      <c r="L186" s="201"/>
      <c r="M186" s="201"/>
      <c r="N186" s="153"/>
      <c r="O186" s="172"/>
    </row>
    <row r="187" spans="2:15" ht="19.5" customHeight="1" x14ac:dyDescent="0.25">
      <c r="B187" s="7"/>
      <c r="C187" s="191"/>
      <c r="D187" s="191"/>
      <c r="E187" s="8" t="s">
        <v>3</v>
      </c>
      <c r="F187" s="8" t="s">
        <v>4</v>
      </c>
      <c r="G187" s="155" t="s">
        <v>5</v>
      </c>
      <c r="H187" s="8" t="s">
        <v>3</v>
      </c>
      <c r="I187" s="8" t="s">
        <v>4</v>
      </c>
      <c r="J187" s="8" t="s">
        <v>5</v>
      </c>
      <c r="K187" s="8" t="s">
        <v>3</v>
      </c>
      <c r="L187" s="8" t="s">
        <v>4</v>
      </c>
      <c r="M187" s="8" t="s">
        <v>5</v>
      </c>
      <c r="N187" s="63"/>
      <c r="O187" s="172"/>
    </row>
    <row r="188" spans="2:15" ht="19.5" customHeight="1" x14ac:dyDescent="0.25">
      <c r="B188" s="7"/>
      <c r="C188" s="185" t="s">
        <v>86</v>
      </c>
      <c r="D188" s="117" t="s">
        <v>87</v>
      </c>
      <c r="E188" s="14">
        <v>100</v>
      </c>
      <c r="F188" s="14">
        <v>110</v>
      </c>
      <c r="G188" s="14">
        <f t="shared" ref="G188:G198" si="21">E188+F188</f>
        <v>210</v>
      </c>
      <c r="H188" s="137">
        <v>1</v>
      </c>
      <c r="I188" s="137">
        <v>5</v>
      </c>
      <c r="J188" s="137">
        <v>6</v>
      </c>
      <c r="K188" s="137">
        <v>13</v>
      </c>
      <c r="L188" s="137">
        <v>11</v>
      </c>
      <c r="M188" s="137">
        <v>24</v>
      </c>
      <c r="N188" s="63"/>
      <c r="O188" s="172"/>
    </row>
    <row r="189" spans="2:15" ht="19.5" customHeight="1" x14ac:dyDescent="0.25">
      <c r="B189" s="7"/>
      <c r="C189" s="185"/>
      <c r="D189" s="117" t="s">
        <v>74</v>
      </c>
      <c r="E189" s="14">
        <v>7</v>
      </c>
      <c r="F189" s="14">
        <v>33</v>
      </c>
      <c r="G189" s="14">
        <f t="shared" si="21"/>
        <v>40</v>
      </c>
      <c r="H189" s="137">
        <v>0</v>
      </c>
      <c r="I189" s="137">
        <v>5</v>
      </c>
      <c r="J189" s="137">
        <v>5</v>
      </c>
      <c r="K189" s="137">
        <v>1</v>
      </c>
      <c r="L189" s="137">
        <v>4</v>
      </c>
      <c r="M189" s="137">
        <v>5</v>
      </c>
      <c r="N189" s="63"/>
      <c r="O189" s="172"/>
    </row>
    <row r="190" spans="2:15" ht="19.5" customHeight="1" x14ac:dyDescent="0.25">
      <c r="B190" s="7"/>
      <c r="C190" s="11" t="s">
        <v>88</v>
      </c>
      <c r="D190" s="12" t="s">
        <v>89</v>
      </c>
      <c r="E190" s="13">
        <v>28</v>
      </c>
      <c r="F190" s="13">
        <v>32</v>
      </c>
      <c r="G190" s="92">
        <f t="shared" si="21"/>
        <v>60</v>
      </c>
      <c r="H190" s="143">
        <v>13</v>
      </c>
      <c r="I190" s="143">
        <v>12</v>
      </c>
      <c r="J190" s="143">
        <v>25</v>
      </c>
      <c r="K190" s="143">
        <v>2</v>
      </c>
      <c r="L190" s="143">
        <v>8</v>
      </c>
      <c r="M190" s="143">
        <v>10</v>
      </c>
      <c r="N190" s="63"/>
      <c r="O190" s="172"/>
    </row>
    <row r="191" spans="2:15" ht="19.5" customHeight="1" x14ac:dyDescent="0.25">
      <c r="B191" s="7"/>
      <c r="C191" s="185" t="s">
        <v>90</v>
      </c>
      <c r="D191" s="10" t="s">
        <v>66</v>
      </c>
      <c r="E191" s="14">
        <v>37</v>
      </c>
      <c r="F191" s="14">
        <v>372</v>
      </c>
      <c r="G191" s="14">
        <f t="shared" si="21"/>
        <v>409</v>
      </c>
      <c r="H191" s="137">
        <v>14</v>
      </c>
      <c r="I191" s="137">
        <v>149</v>
      </c>
      <c r="J191" s="137">
        <v>163</v>
      </c>
      <c r="K191" s="137">
        <v>2</v>
      </c>
      <c r="L191" s="137">
        <v>32</v>
      </c>
      <c r="M191" s="137">
        <v>34</v>
      </c>
      <c r="N191" s="63"/>
      <c r="O191" s="172"/>
    </row>
    <row r="192" spans="2:15" ht="19.5" customHeight="1" x14ac:dyDescent="0.25">
      <c r="B192" s="7"/>
      <c r="C192" s="185"/>
      <c r="D192" s="10" t="s">
        <v>69</v>
      </c>
      <c r="E192" s="14">
        <v>8</v>
      </c>
      <c r="F192" s="14">
        <v>123</v>
      </c>
      <c r="G192" s="14">
        <f t="shared" si="21"/>
        <v>131</v>
      </c>
      <c r="H192" s="137">
        <v>2</v>
      </c>
      <c r="I192" s="137">
        <v>34</v>
      </c>
      <c r="J192" s="137">
        <v>36</v>
      </c>
      <c r="K192" s="137">
        <v>0</v>
      </c>
      <c r="L192" s="137">
        <v>12</v>
      </c>
      <c r="M192" s="137">
        <v>12</v>
      </c>
      <c r="N192" s="63"/>
      <c r="O192" s="172"/>
    </row>
    <row r="193" spans="2:15" ht="19.5" customHeight="1" x14ac:dyDescent="0.25">
      <c r="B193" s="7"/>
      <c r="C193" s="185"/>
      <c r="D193" s="10" t="s">
        <v>67</v>
      </c>
      <c r="E193" s="14">
        <v>47</v>
      </c>
      <c r="F193" s="14">
        <v>48</v>
      </c>
      <c r="G193" s="14">
        <f t="shared" si="21"/>
        <v>95</v>
      </c>
      <c r="H193" s="137">
        <v>11</v>
      </c>
      <c r="I193" s="137">
        <v>12</v>
      </c>
      <c r="J193" s="137">
        <v>23</v>
      </c>
      <c r="K193" s="137">
        <v>2</v>
      </c>
      <c r="L193" s="137">
        <v>6</v>
      </c>
      <c r="M193" s="137">
        <v>8</v>
      </c>
      <c r="N193" s="63"/>
      <c r="O193" s="172"/>
    </row>
    <row r="194" spans="2:15" ht="19.5" customHeight="1" x14ac:dyDescent="0.25">
      <c r="B194" s="7"/>
      <c r="C194" s="185"/>
      <c r="D194" s="10" t="s">
        <v>68</v>
      </c>
      <c r="E194" s="14">
        <v>17</v>
      </c>
      <c r="F194" s="14">
        <v>163</v>
      </c>
      <c r="G194" s="14">
        <f t="shared" si="21"/>
        <v>180</v>
      </c>
      <c r="H194" s="137">
        <v>6</v>
      </c>
      <c r="I194" s="137">
        <v>78</v>
      </c>
      <c r="J194" s="137">
        <v>84</v>
      </c>
      <c r="K194" s="137">
        <v>1</v>
      </c>
      <c r="L194" s="137">
        <v>12</v>
      </c>
      <c r="M194" s="137">
        <v>13</v>
      </c>
      <c r="N194" s="63"/>
      <c r="O194" s="172"/>
    </row>
    <row r="195" spans="2:15" ht="19.5" customHeight="1" x14ac:dyDescent="0.25">
      <c r="B195" s="7"/>
      <c r="C195" s="186" t="s">
        <v>91</v>
      </c>
      <c r="D195" s="51" t="s">
        <v>92</v>
      </c>
      <c r="E195" s="92">
        <v>7</v>
      </c>
      <c r="F195" s="92">
        <v>41</v>
      </c>
      <c r="G195" s="92">
        <f t="shared" si="21"/>
        <v>48</v>
      </c>
      <c r="H195" s="143">
        <v>5</v>
      </c>
      <c r="I195" s="143">
        <v>22</v>
      </c>
      <c r="J195" s="143">
        <v>27</v>
      </c>
      <c r="K195" s="143">
        <v>3</v>
      </c>
      <c r="L195" s="143">
        <v>6</v>
      </c>
      <c r="M195" s="143">
        <v>9</v>
      </c>
      <c r="N195" s="63"/>
      <c r="O195" s="172"/>
    </row>
    <row r="196" spans="2:15" ht="19.5" customHeight="1" x14ac:dyDescent="0.25">
      <c r="B196" s="7"/>
      <c r="C196" s="186"/>
      <c r="D196" s="51" t="s">
        <v>54</v>
      </c>
      <c r="E196" s="92">
        <v>7</v>
      </c>
      <c r="F196" s="92">
        <v>64</v>
      </c>
      <c r="G196" s="92">
        <f t="shared" si="21"/>
        <v>71</v>
      </c>
      <c r="H196" s="143">
        <v>2</v>
      </c>
      <c r="I196" s="143">
        <v>34</v>
      </c>
      <c r="J196" s="143">
        <v>36</v>
      </c>
      <c r="K196" s="143">
        <v>0</v>
      </c>
      <c r="L196" s="143">
        <v>20</v>
      </c>
      <c r="M196" s="143">
        <v>20</v>
      </c>
      <c r="N196" s="63"/>
      <c r="O196" s="172"/>
    </row>
    <row r="197" spans="2:15" ht="19.5" customHeight="1" x14ac:dyDescent="0.25">
      <c r="B197" s="7"/>
      <c r="C197" s="186"/>
      <c r="D197" s="51" t="s">
        <v>68</v>
      </c>
      <c r="E197" s="92">
        <v>3</v>
      </c>
      <c r="F197" s="92">
        <v>77</v>
      </c>
      <c r="G197" s="92">
        <f t="shared" si="21"/>
        <v>80</v>
      </c>
      <c r="H197" s="143">
        <v>1</v>
      </c>
      <c r="I197" s="143">
        <v>38</v>
      </c>
      <c r="J197" s="143">
        <v>39</v>
      </c>
      <c r="K197" s="143">
        <v>0</v>
      </c>
      <c r="L197" s="143">
        <v>10</v>
      </c>
      <c r="M197" s="143">
        <v>10</v>
      </c>
      <c r="N197" s="63"/>
      <c r="O197" s="172"/>
    </row>
    <row r="198" spans="2:15" ht="19.5" customHeight="1" x14ac:dyDescent="0.25">
      <c r="B198" s="7"/>
      <c r="C198" s="52" t="s">
        <v>182</v>
      </c>
      <c r="D198" s="53" t="s">
        <v>67</v>
      </c>
      <c r="E198" s="93">
        <v>23</v>
      </c>
      <c r="F198" s="93">
        <v>23</v>
      </c>
      <c r="G198" s="14">
        <f t="shared" si="21"/>
        <v>46</v>
      </c>
      <c r="H198" s="137">
        <v>13</v>
      </c>
      <c r="I198" s="137">
        <v>11</v>
      </c>
      <c r="J198" s="137">
        <v>24</v>
      </c>
      <c r="K198" s="137">
        <v>0</v>
      </c>
      <c r="L198" s="137">
        <v>2</v>
      </c>
      <c r="M198" s="137">
        <v>2</v>
      </c>
      <c r="N198" s="63"/>
      <c r="O198" s="172"/>
    </row>
    <row r="199" spans="2:15" ht="19.5" customHeight="1" x14ac:dyDescent="0.25">
      <c r="B199" s="7"/>
      <c r="C199" s="189" t="s">
        <v>80</v>
      </c>
      <c r="D199" s="189"/>
      <c r="E199" s="156">
        <f>SUM(E188:E198)</f>
        <v>284</v>
      </c>
      <c r="F199" s="156">
        <f t="shared" ref="F199:H199" si="22">SUM(F188:F198)</f>
        <v>1086</v>
      </c>
      <c r="G199" s="156">
        <f t="shared" si="22"/>
        <v>1370</v>
      </c>
      <c r="H199" s="156">
        <f t="shared" si="22"/>
        <v>68</v>
      </c>
      <c r="I199" s="156">
        <f>SUM(I188:I198)</f>
        <v>400</v>
      </c>
      <c r="J199" s="156">
        <f t="shared" ref="J199:L199" si="23">SUM(J188:J198)</f>
        <v>468</v>
      </c>
      <c r="K199" s="156">
        <f t="shared" si="23"/>
        <v>24</v>
      </c>
      <c r="L199" s="156">
        <f t="shared" si="23"/>
        <v>123</v>
      </c>
      <c r="M199" s="156">
        <f>SUM(M188:M198)</f>
        <v>147</v>
      </c>
      <c r="N199" s="63"/>
      <c r="O199" s="172"/>
    </row>
    <row r="200" spans="2:15" ht="3.75" customHeight="1" x14ac:dyDescent="0.25">
      <c r="B200" s="54"/>
      <c r="C200" s="55"/>
      <c r="D200" s="56"/>
      <c r="E200" s="162"/>
      <c r="F200" s="162"/>
      <c r="G200" s="162"/>
      <c r="H200" s="145"/>
      <c r="I200" s="145"/>
      <c r="J200" s="145"/>
      <c r="K200" s="145"/>
      <c r="L200" s="133"/>
      <c r="M200" s="133"/>
      <c r="N200" s="80"/>
      <c r="O200" s="172"/>
    </row>
    <row r="201" spans="2:15" ht="15" customHeight="1" x14ac:dyDescent="0.25">
      <c r="B201" s="81"/>
      <c r="C201" s="82"/>
      <c r="D201" s="82"/>
      <c r="E201" s="83"/>
      <c r="F201" s="83"/>
      <c r="G201" s="83"/>
      <c r="H201" s="83"/>
      <c r="I201" s="83"/>
      <c r="J201" s="83"/>
      <c r="K201" s="83"/>
      <c r="L201" s="83"/>
      <c r="M201" s="83"/>
      <c r="N201" s="84"/>
      <c r="O201" s="172"/>
    </row>
    <row r="202" spans="2:15" ht="6" customHeight="1" x14ac:dyDescent="0.25">
      <c r="B202" s="38"/>
      <c r="C202" s="29"/>
      <c r="D202" s="30"/>
      <c r="E202" s="31"/>
      <c r="F202" s="31"/>
      <c r="G202" s="32"/>
      <c r="H202" s="166"/>
      <c r="I202" s="166"/>
      <c r="J202" s="166"/>
      <c r="K202" s="32"/>
      <c r="L202" s="32"/>
      <c r="M202" s="32"/>
      <c r="N202" s="38"/>
      <c r="O202" s="172"/>
    </row>
    <row r="203" spans="2:15" ht="3.75" customHeight="1" x14ac:dyDescent="0.25">
      <c r="B203" s="4"/>
      <c r="C203" s="5"/>
      <c r="D203" s="6"/>
      <c r="E203" s="5"/>
      <c r="F203" s="5"/>
      <c r="G203" s="5"/>
      <c r="H203" s="125"/>
      <c r="I203" s="125"/>
      <c r="J203" s="125"/>
      <c r="K203" s="125"/>
      <c r="L203" s="125"/>
      <c r="M203" s="125"/>
      <c r="N203" s="62"/>
      <c r="O203" s="172"/>
    </row>
    <row r="204" spans="2:15" x14ac:dyDescent="0.25">
      <c r="B204" s="152"/>
      <c r="C204" s="191" t="s">
        <v>1</v>
      </c>
      <c r="D204" s="191" t="s">
        <v>130</v>
      </c>
      <c r="E204" s="201" t="s">
        <v>161</v>
      </c>
      <c r="F204" s="201"/>
      <c r="G204" s="201"/>
      <c r="H204" s="201" t="s">
        <v>162</v>
      </c>
      <c r="I204" s="201"/>
      <c r="J204" s="201"/>
      <c r="K204" s="201" t="s">
        <v>175</v>
      </c>
      <c r="L204" s="201"/>
      <c r="M204" s="201"/>
      <c r="N204" s="153"/>
      <c r="O204" s="172"/>
    </row>
    <row r="205" spans="2:15" ht="19.5" customHeight="1" x14ac:dyDescent="0.25">
      <c r="B205" s="7"/>
      <c r="C205" s="191"/>
      <c r="D205" s="191"/>
      <c r="E205" s="8" t="s">
        <v>3</v>
      </c>
      <c r="F205" s="8" t="s">
        <v>4</v>
      </c>
      <c r="G205" s="155" t="s">
        <v>5</v>
      </c>
      <c r="H205" s="8" t="s">
        <v>3</v>
      </c>
      <c r="I205" s="8" t="s">
        <v>4</v>
      </c>
      <c r="J205" s="8" t="s">
        <v>5</v>
      </c>
      <c r="K205" s="8" t="s">
        <v>3</v>
      </c>
      <c r="L205" s="8" t="s">
        <v>4</v>
      </c>
      <c r="M205" s="8" t="s">
        <v>5</v>
      </c>
      <c r="N205" s="63"/>
      <c r="O205" s="172"/>
    </row>
    <row r="206" spans="2:15" ht="19.5" customHeight="1" x14ac:dyDescent="0.25">
      <c r="B206" s="7"/>
      <c r="C206" s="114" t="s">
        <v>86</v>
      </c>
      <c r="D206" s="50" t="s">
        <v>116</v>
      </c>
      <c r="E206" s="14">
        <v>77</v>
      </c>
      <c r="F206" s="14">
        <v>104</v>
      </c>
      <c r="G206" s="14">
        <f>E206+F206</f>
        <v>181</v>
      </c>
      <c r="H206" s="137">
        <v>99</v>
      </c>
      <c r="I206" s="137">
        <v>127</v>
      </c>
      <c r="J206" s="137">
        <v>226</v>
      </c>
      <c r="K206" s="137">
        <v>107</v>
      </c>
      <c r="L206" s="137">
        <v>146</v>
      </c>
      <c r="M206" s="137">
        <v>253</v>
      </c>
      <c r="N206" s="63"/>
      <c r="O206" s="172"/>
    </row>
    <row r="207" spans="2:15" ht="19.5" customHeight="1" x14ac:dyDescent="0.25">
      <c r="B207" s="7"/>
      <c r="C207" s="110" t="s">
        <v>88</v>
      </c>
      <c r="D207" s="87" t="s">
        <v>116</v>
      </c>
      <c r="E207" s="92">
        <v>42</v>
      </c>
      <c r="F207" s="92">
        <v>82</v>
      </c>
      <c r="G207" s="92">
        <f>E207+F207</f>
        <v>124</v>
      </c>
      <c r="H207" s="143">
        <v>84</v>
      </c>
      <c r="I207" s="143">
        <v>151</v>
      </c>
      <c r="J207" s="143">
        <v>235</v>
      </c>
      <c r="K207" s="143">
        <v>106</v>
      </c>
      <c r="L207" s="143">
        <v>233</v>
      </c>
      <c r="M207" s="143">
        <v>339</v>
      </c>
      <c r="N207" s="63"/>
      <c r="O207" s="172"/>
    </row>
    <row r="208" spans="2:15" ht="19.5" customHeight="1" x14ac:dyDescent="0.25">
      <c r="B208" s="7"/>
      <c r="C208" s="178" t="s">
        <v>127</v>
      </c>
      <c r="D208" s="94" t="s">
        <v>128</v>
      </c>
      <c r="E208" s="14">
        <v>116</v>
      </c>
      <c r="F208" s="14">
        <v>85</v>
      </c>
      <c r="G208" s="14">
        <f>+E208+F208</f>
        <v>201</v>
      </c>
      <c r="H208" s="137">
        <v>93</v>
      </c>
      <c r="I208" s="137">
        <v>73</v>
      </c>
      <c r="J208" s="137">
        <v>166</v>
      </c>
      <c r="K208" s="137">
        <v>86</v>
      </c>
      <c r="L208" s="137">
        <v>54</v>
      </c>
      <c r="M208" s="137">
        <v>140</v>
      </c>
      <c r="N208" s="63"/>
      <c r="O208" s="172"/>
    </row>
    <row r="209" spans="2:15" ht="19.5" customHeight="1" x14ac:dyDescent="0.25">
      <c r="B209" s="7"/>
      <c r="C209" s="175"/>
      <c r="D209" s="94" t="s">
        <v>129</v>
      </c>
      <c r="E209" s="14">
        <v>53</v>
      </c>
      <c r="F209" s="14">
        <v>213</v>
      </c>
      <c r="G209" s="14">
        <f>+E209+F209</f>
        <v>266</v>
      </c>
      <c r="H209" s="137">
        <v>43</v>
      </c>
      <c r="I209" s="137">
        <v>167</v>
      </c>
      <c r="J209" s="137">
        <v>210</v>
      </c>
      <c r="K209" s="137">
        <v>44</v>
      </c>
      <c r="L209" s="137">
        <v>150</v>
      </c>
      <c r="M209" s="137">
        <v>194</v>
      </c>
      <c r="N209" s="63"/>
      <c r="O209" s="172"/>
    </row>
    <row r="210" spans="2:15" ht="19.5" customHeight="1" x14ac:dyDescent="0.25">
      <c r="B210" s="7"/>
      <c r="C210" s="174" t="s">
        <v>90</v>
      </c>
      <c r="D210" s="90" t="s">
        <v>117</v>
      </c>
      <c r="E210" s="92">
        <v>48</v>
      </c>
      <c r="F210" s="92">
        <v>41</v>
      </c>
      <c r="G210" s="92">
        <f t="shared" ref="G210:G221" si="24">E210+F210</f>
        <v>89</v>
      </c>
      <c r="H210" s="143">
        <v>86</v>
      </c>
      <c r="I210" s="143">
        <v>63</v>
      </c>
      <c r="J210" s="143">
        <v>149</v>
      </c>
      <c r="K210" s="143">
        <v>111</v>
      </c>
      <c r="L210" s="143">
        <v>79</v>
      </c>
      <c r="M210" s="143">
        <v>190</v>
      </c>
      <c r="N210" s="63"/>
      <c r="O210" s="172"/>
    </row>
    <row r="211" spans="2:15" ht="19.5" customHeight="1" x14ac:dyDescent="0.25">
      <c r="B211" s="7"/>
      <c r="C211" s="174"/>
      <c r="D211" s="90" t="s">
        <v>118</v>
      </c>
      <c r="E211" s="92">
        <v>26</v>
      </c>
      <c r="F211" s="92">
        <v>97</v>
      </c>
      <c r="G211" s="92">
        <f t="shared" si="24"/>
        <v>123</v>
      </c>
      <c r="H211" s="143">
        <v>46</v>
      </c>
      <c r="I211" s="143">
        <v>164</v>
      </c>
      <c r="J211" s="143">
        <v>210</v>
      </c>
      <c r="K211" s="143">
        <v>57</v>
      </c>
      <c r="L211" s="143">
        <v>205</v>
      </c>
      <c r="M211" s="143">
        <v>262</v>
      </c>
      <c r="N211" s="63"/>
      <c r="O211" s="172"/>
    </row>
    <row r="212" spans="2:15" ht="19.5" customHeight="1" x14ac:dyDescent="0.25">
      <c r="B212" s="7"/>
      <c r="C212" s="174"/>
      <c r="D212" s="90" t="s">
        <v>103</v>
      </c>
      <c r="E212" s="92">
        <v>14</v>
      </c>
      <c r="F212" s="92">
        <v>185</v>
      </c>
      <c r="G212" s="92">
        <f t="shared" si="24"/>
        <v>199</v>
      </c>
      <c r="H212" s="143">
        <v>27</v>
      </c>
      <c r="I212" s="143">
        <v>258</v>
      </c>
      <c r="J212" s="143">
        <v>285</v>
      </c>
      <c r="K212" s="143">
        <v>34</v>
      </c>
      <c r="L212" s="143">
        <v>312</v>
      </c>
      <c r="M212" s="143">
        <v>346</v>
      </c>
      <c r="N212" s="63"/>
      <c r="O212" s="172"/>
    </row>
    <row r="213" spans="2:15" ht="19.5" customHeight="1" x14ac:dyDescent="0.25">
      <c r="B213" s="7"/>
      <c r="C213" s="174"/>
      <c r="D213" s="90" t="s">
        <v>104</v>
      </c>
      <c r="E213" s="92">
        <v>26</v>
      </c>
      <c r="F213" s="92">
        <v>341</v>
      </c>
      <c r="G213" s="92">
        <f t="shared" si="24"/>
        <v>367</v>
      </c>
      <c r="H213" s="143">
        <v>36</v>
      </c>
      <c r="I213" s="143">
        <v>436</v>
      </c>
      <c r="J213" s="143">
        <v>472</v>
      </c>
      <c r="K213" s="143">
        <v>43</v>
      </c>
      <c r="L213" s="143">
        <v>497</v>
      </c>
      <c r="M213" s="143">
        <v>540</v>
      </c>
      <c r="N213" s="63"/>
      <c r="O213" s="172"/>
    </row>
    <row r="214" spans="2:15" ht="19.5" customHeight="1" x14ac:dyDescent="0.25">
      <c r="B214" s="7"/>
      <c r="C214" s="174"/>
      <c r="D214" s="111" t="s">
        <v>102</v>
      </c>
      <c r="E214" s="92">
        <v>42</v>
      </c>
      <c r="F214" s="92">
        <v>539</v>
      </c>
      <c r="G214" s="92">
        <f t="shared" si="24"/>
        <v>581</v>
      </c>
      <c r="H214" s="143">
        <v>59</v>
      </c>
      <c r="I214" s="143">
        <v>684</v>
      </c>
      <c r="J214" s="143">
        <v>743</v>
      </c>
      <c r="K214" s="143">
        <v>70</v>
      </c>
      <c r="L214" s="143">
        <v>789</v>
      </c>
      <c r="M214" s="143">
        <v>859</v>
      </c>
      <c r="N214" s="63"/>
      <c r="O214" s="172"/>
    </row>
    <row r="215" spans="2:15" ht="19.5" customHeight="1" x14ac:dyDescent="0.25">
      <c r="B215" s="7"/>
      <c r="C215" s="174"/>
      <c r="D215" s="111" t="s">
        <v>101</v>
      </c>
      <c r="E215" s="92">
        <v>45</v>
      </c>
      <c r="F215" s="92">
        <v>78</v>
      </c>
      <c r="G215" s="92">
        <f t="shared" si="24"/>
        <v>123</v>
      </c>
      <c r="H215" s="143">
        <v>77</v>
      </c>
      <c r="I215" s="143">
        <v>106</v>
      </c>
      <c r="J215" s="143">
        <v>183</v>
      </c>
      <c r="K215" s="143">
        <v>94</v>
      </c>
      <c r="L215" s="143">
        <v>128</v>
      </c>
      <c r="M215" s="143">
        <v>222</v>
      </c>
      <c r="N215" s="63"/>
      <c r="O215" s="172"/>
    </row>
    <row r="216" spans="2:15" ht="19.5" customHeight="1" x14ac:dyDescent="0.25">
      <c r="B216" s="7"/>
      <c r="C216" s="174"/>
      <c r="D216" s="111" t="s">
        <v>106</v>
      </c>
      <c r="E216" s="92">
        <v>34</v>
      </c>
      <c r="F216" s="92">
        <v>101</v>
      </c>
      <c r="G216" s="92">
        <f t="shared" si="24"/>
        <v>135</v>
      </c>
      <c r="H216" s="147" t="s">
        <v>172</v>
      </c>
      <c r="I216" s="147" t="s">
        <v>172</v>
      </c>
      <c r="J216" s="147" t="s">
        <v>172</v>
      </c>
      <c r="K216" s="147" t="s">
        <v>172</v>
      </c>
      <c r="L216" s="147" t="s">
        <v>172</v>
      </c>
      <c r="M216" s="147" t="s">
        <v>172</v>
      </c>
      <c r="N216" s="63"/>
      <c r="O216" s="172"/>
    </row>
    <row r="217" spans="2:15" ht="19.5" customHeight="1" x14ac:dyDescent="0.25">
      <c r="B217" s="7"/>
      <c r="C217" s="190" t="s">
        <v>91</v>
      </c>
      <c r="D217" s="114" t="s">
        <v>104</v>
      </c>
      <c r="E217" s="14">
        <v>0</v>
      </c>
      <c r="F217" s="14">
        <v>10</v>
      </c>
      <c r="G217" s="14">
        <f t="shared" si="24"/>
        <v>10</v>
      </c>
      <c r="H217" s="137">
        <v>2</v>
      </c>
      <c r="I217" s="137">
        <v>23</v>
      </c>
      <c r="J217" s="137">
        <v>25</v>
      </c>
      <c r="K217" s="137">
        <v>6</v>
      </c>
      <c r="L217" s="137">
        <v>59</v>
      </c>
      <c r="M217" s="137">
        <v>65</v>
      </c>
      <c r="N217" s="63"/>
      <c r="O217" s="172"/>
    </row>
    <row r="218" spans="2:15" ht="19.5" customHeight="1" x14ac:dyDescent="0.25">
      <c r="B218" s="7"/>
      <c r="C218" s="190"/>
      <c r="D218" s="114" t="s">
        <v>143</v>
      </c>
      <c r="E218" s="14">
        <v>1</v>
      </c>
      <c r="F218" s="14">
        <v>24</v>
      </c>
      <c r="G218" s="14">
        <f t="shared" si="24"/>
        <v>25</v>
      </c>
      <c r="H218" s="137">
        <v>3</v>
      </c>
      <c r="I218" s="137">
        <v>48</v>
      </c>
      <c r="J218" s="137">
        <v>51</v>
      </c>
      <c r="K218" s="137">
        <v>7</v>
      </c>
      <c r="L218" s="137">
        <v>70</v>
      </c>
      <c r="M218" s="137">
        <v>77</v>
      </c>
      <c r="N218" s="63"/>
      <c r="O218" s="172"/>
    </row>
    <row r="219" spans="2:15" ht="19.5" customHeight="1" x14ac:dyDescent="0.25">
      <c r="B219" s="7"/>
      <c r="C219" s="190"/>
      <c r="D219" s="114" t="s">
        <v>102</v>
      </c>
      <c r="E219" s="14">
        <v>0</v>
      </c>
      <c r="F219" s="14">
        <v>10</v>
      </c>
      <c r="G219" s="14">
        <f t="shared" si="24"/>
        <v>10</v>
      </c>
      <c r="H219" s="137">
        <v>1</v>
      </c>
      <c r="I219" s="137">
        <v>33</v>
      </c>
      <c r="J219" s="137">
        <v>34</v>
      </c>
      <c r="K219" s="137">
        <v>6</v>
      </c>
      <c r="L219" s="137">
        <v>81</v>
      </c>
      <c r="M219" s="137">
        <v>87</v>
      </c>
      <c r="N219" s="63"/>
      <c r="O219" s="172"/>
    </row>
    <row r="220" spans="2:15" ht="19.5" customHeight="1" x14ac:dyDescent="0.25">
      <c r="B220" s="7"/>
      <c r="C220" s="190"/>
      <c r="D220" s="114" t="s">
        <v>119</v>
      </c>
      <c r="E220" s="14">
        <v>112</v>
      </c>
      <c r="F220" s="14">
        <v>183</v>
      </c>
      <c r="G220" s="14">
        <f t="shared" si="24"/>
        <v>295</v>
      </c>
      <c r="H220" s="137">
        <v>169</v>
      </c>
      <c r="I220" s="137">
        <v>263</v>
      </c>
      <c r="J220" s="137">
        <v>432</v>
      </c>
      <c r="K220" s="137">
        <v>243</v>
      </c>
      <c r="L220" s="137">
        <v>318</v>
      </c>
      <c r="M220" s="137">
        <v>561</v>
      </c>
      <c r="N220" s="63"/>
      <c r="O220" s="172"/>
    </row>
    <row r="221" spans="2:15" ht="19.5" customHeight="1" x14ac:dyDescent="0.25">
      <c r="B221" s="7"/>
      <c r="C221" s="190"/>
      <c r="D221" s="91" t="s">
        <v>106</v>
      </c>
      <c r="E221" s="14">
        <v>5</v>
      </c>
      <c r="F221" s="14">
        <v>87</v>
      </c>
      <c r="G221" s="14">
        <f t="shared" si="24"/>
        <v>92</v>
      </c>
      <c r="H221" s="137">
        <v>8</v>
      </c>
      <c r="I221" s="137">
        <v>100</v>
      </c>
      <c r="J221" s="137">
        <v>108</v>
      </c>
      <c r="K221" s="137">
        <v>1</v>
      </c>
      <c r="L221" s="137">
        <v>37</v>
      </c>
      <c r="M221" s="137">
        <f>+K221+L221</f>
        <v>38</v>
      </c>
      <c r="N221" s="63"/>
      <c r="O221" s="172"/>
    </row>
    <row r="222" spans="2:15" ht="19.5" customHeight="1" x14ac:dyDescent="0.25">
      <c r="B222" s="7"/>
      <c r="C222" s="181" t="s">
        <v>182</v>
      </c>
      <c r="D222" s="87" t="s">
        <v>173</v>
      </c>
      <c r="E222" s="13">
        <v>0</v>
      </c>
      <c r="F222" s="13">
        <v>0</v>
      </c>
      <c r="G222" s="13">
        <v>0</v>
      </c>
      <c r="H222" s="143">
        <v>7</v>
      </c>
      <c r="I222" s="143">
        <v>19</v>
      </c>
      <c r="J222" s="143">
        <v>26</v>
      </c>
      <c r="K222" s="143">
        <v>8</v>
      </c>
      <c r="L222" s="143">
        <v>26</v>
      </c>
      <c r="M222" s="143">
        <v>34</v>
      </c>
      <c r="N222" s="63"/>
      <c r="O222" s="172"/>
    </row>
    <row r="223" spans="2:15" ht="19.5" customHeight="1" x14ac:dyDescent="0.25">
      <c r="B223" s="7"/>
      <c r="C223" s="182"/>
      <c r="D223" s="87" t="s">
        <v>101</v>
      </c>
      <c r="E223" s="13">
        <v>26</v>
      </c>
      <c r="F223" s="13">
        <v>69</v>
      </c>
      <c r="G223" s="92">
        <f>E223+F223</f>
        <v>95</v>
      </c>
      <c r="H223" s="143">
        <v>32</v>
      </c>
      <c r="I223" s="143">
        <v>68</v>
      </c>
      <c r="J223" s="143">
        <v>100</v>
      </c>
      <c r="K223" s="143">
        <v>32</v>
      </c>
      <c r="L223" s="143">
        <v>50</v>
      </c>
      <c r="M223" s="143">
        <v>82</v>
      </c>
      <c r="N223" s="63"/>
      <c r="O223" s="172"/>
    </row>
    <row r="224" spans="2:15" ht="19.5" customHeight="1" x14ac:dyDescent="0.25">
      <c r="B224" s="7"/>
      <c r="C224" s="183"/>
      <c r="D224" s="169" t="s">
        <v>106</v>
      </c>
      <c r="E224" s="147" t="s">
        <v>172</v>
      </c>
      <c r="F224" s="147" t="s">
        <v>172</v>
      </c>
      <c r="G224" s="147" t="s">
        <v>172</v>
      </c>
      <c r="H224" s="147" t="s">
        <v>172</v>
      </c>
      <c r="I224" s="147" t="s">
        <v>172</v>
      </c>
      <c r="J224" s="147" t="s">
        <v>172</v>
      </c>
      <c r="K224" s="147">
        <v>8</v>
      </c>
      <c r="L224" s="147">
        <v>28</v>
      </c>
      <c r="M224" s="147">
        <v>36</v>
      </c>
      <c r="N224" s="63"/>
      <c r="O224" s="172"/>
    </row>
    <row r="225" spans="2:15" ht="19.5" customHeight="1" x14ac:dyDescent="0.25">
      <c r="B225" s="7"/>
      <c r="C225" s="189" t="s">
        <v>113</v>
      </c>
      <c r="D225" s="189"/>
      <c r="E225" s="156">
        <f>SUM(E206:E223)</f>
        <v>667</v>
      </c>
      <c r="F225" s="156">
        <f t="shared" ref="F225:H225" si="25">SUM(F206:F223)</f>
        <v>2249</v>
      </c>
      <c r="G225" s="156">
        <f t="shared" si="25"/>
        <v>2916</v>
      </c>
      <c r="H225" s="156">
        <f t="shared" si="25"/>
        <v>872</v>
      </c>
      <c r="I225" s="156">
        <f>SUM(I206:I223)</f>
        <v>2783</v>
      </c>
      <c r="J225" s="156">
        <f t="shared" ref="J225:L225" si="26">SUM(J206:J223)</f>
        <v>3655</v>
      </c>
      <c r="K225" s="156">
        <f t="shared" si="26"/>
        <v>1055</v>
      </c>
      <c r="L225" s="156">
        <f t="shared" si="26"/>
        <v>3234</v>
      </c>
      <c r="M225" s="156">
        <f>SUM(M206:M224)</f>
        <v>4325</v>
      </c>
      <c r="N225" s="63"/>
      <c r="O225" s="172"/>
    </row>
    <row r="226" spans="2:15" ht="3.75" customHeight="1" x14ac:dyDescent="0.25">
      <c r="B226" s="54"/>
      <c r="C226" s="55"/>
      <c r="D226" s="56"/>
      <c r="E226" s="55"/>
      <c r="F226" s="55"/>
      <c r="G226" s="162"/>
      <c r="H226" s="145"/>
      <c r="I226" s="145"/>
      <c r="J226" s="145"/>
      <c r="K226" s="133"/>
      <c r="L226" s="133"/>
      <c r="M226" s="133"/>
      <c r="N226" s="80"/>
      <c r="O226" s="172"/>
    </row>
    <row r="227" spans="2:15" x14ac:dyDescent="0.25">
      <c r="B227" s="38"/>
      <c r="C227" s="29"/>
      <c r="D227" s="39"/>
      <c r="E227" s="40"/>
      <c r="F227" s="40"/>
      <c r="G227" s="41"/>
      <c r="H227" s="41"/>
      <c r="I227" s="41"/>
      <c r="J227" s="41"/>
      <c r="K227" s="41"/>
      <c r="L227" s="41"/>
      <c r="M227" s="41"/>
      <c r="N227" s="74"/>
      <c r="O227" s="172"/>
    </row>
    <row r="228" spans="2:15" ht="3.75" customHeight="1" x14ac:dyDescent="0.25">
      <c r="B228" s="42"/>
      <c r="C228" s="43"/>
      <c r="D228" s="44"/>
      <c r="E228" s="45"/>
      <c r="F228" s="45"/>
      <c r="G228" s="45"/>
      <c r="H228" s="131"/>
      <c r="I228" s="131"/>
      <c r="J228" s="131"/>
      <c r="K228" s="131"/>
      <c r="L228" s="131"/>
      <c r="M228" s="131"/>
      <c r="N228" s="75"/>
      <c r="O228" s="172"/>
    </row>
    <row r="229" spans="2:15" ht="19.5" customHeight="1" x14ac:dyDescent="0.25">
      <c r="B229" s="46"/>
      <c r="C229" s="187" t="s">
        <v>123</v>
      </c>
      <c r="D229" s="188"/>
      <c r="E229" s="160">
        <f t="shared" ref="E229:L229" si="27">E199</f>
        <v>284</v>
      </c>
      <c r="F229" s="160">
        <f t="shared" si="27"/>
        <v>1086</v>
      </c>
      <c r="G229" s="160">
        <f t="shared" si="27"/>
        <v>1370</v>
      </c>
      <c r="H229" s="160">
        <f t="shared" si="27"/>
        <v>68</v>
      </c>
      <c r="I229" s="160">
        <f t="shared" si="27"/>
        <v>400</v>
      </c>
      <c r="J229" s="160">
        <f t="shared" si="27"/>
        <v>468</v>
      </c>
      <c r="K229" s="160">
        <f t="shared" si="27"/>
        <v>24</v>
      </c>
      <c r="L229" s="160">
        <f t="shared" si="27"/>
        <v>123</v>
      </c>
      <c r="M229" s="160">
        <f>M199</f>
        <v>147</v>
      </c>
      <c r="N229" s="77">
        <f>+N323</f>
        <v>0</v>
      </c>
      <c r="O229" s="172"/>
    </row>
    <row r="230" spans="2:15" ht="19.5" customHeight="1" x14ac:dyDescent="0.25">
      <c r="B230" s="46"/>
      <c r="C230" s="187" t="s">
        <v>124</v>
      </c>
      <c r="D230" s="188"/>
      <c r="E230" s="160">
        <f t="shared" ref="E230:I230" si="28">E225</f>
        <v>667</v>
      </c>
      <c r="F230" s="160">
        <f t="shared" si="28"/>
        <v>2249</v>
      </c>
      <c r="G230" s="160">
        <f t="shared" si="28"/>
        <v>2916</v>
      </c>
      <c r="H230" s="160">
        <f t="shared" si="28"/>
        <v>872</v>
      </c>
      <c r="I230" s="160">
        <f t="shared" si="28"/>
        <v>2783</v>
      </c>
      <c r="J230" s="160">
        <f t="shared" ref="J230:M230" si="29">J225</f>
        <v>3655</v>
      </c>
      <c r="K230" s="160">
        <f t="shared" si="29"/>
        <v>1055</v>
      </c>
      <c r="L230" s="160">
        <f t="shared" si="29"/>
        <v>3234</v>
      </c>
      <c r="M230" s="160">
        <f t="shared" si="29"/>
        <v>4325</v>
      </c>
      <c r="N230" s="77"/>
      <c r="O230" s="172"/>
    </row>
    <row r="231" spans="2:15" ht="19.5" customHeight="1" x14ac:dyDescent="0.25">
      <c r="B231" s="46"/>
      <c r="C231" s="184" t="s">
        <v>125</v>
      </c>
      <c r="D231" s="184"/>
      <c r="E231" s="161">
        <f t="shared" ref="E231:L231" si="30">SUM(E229:E230)</f>
        <v>951</v>
      </c>
      <c r="F231" s="161">
        <f t="shared" si="30"/>
        <v>3335</v>
      </c>
      <c r="G231" s="161">
        <f t="shared" si="30"/>
        <v>4286</v>
      </c>
      <c r="H231" s="161">
        <f t="shared" si="30"/>
        <v>940</v>
      </c>
      <c r="I231" s="161">
        <f t="shared" si="30"/>
        <v>3183</v>
      </c>
      <c r="J231" s="161">
        <f t="shared" si="30"/>
        <v>4123</v>
      </c>
      <c r="K231" s="161">
        <f t="shared" si="30"/>
        <v>1079</v>
      </c>
      <c r="L231" s="161">
        <f t="shared" si="30"/>
        <v>3357</v>
      </c>
      <c r="M231" s="161">
        <f>SUM(M229:M230)</f>
        <v>4472</v>
      </c>
      <c r="N231" s="78">
        <f>+N329+N328+N327</f>
        <v>0</v>
      </c>
      <c r="O231" s="172"/>
    </row>
    <row r="232" spans="2:15" ht="3.75" customHeight="1" x14ac:dyDescent="0.25">
      <c r="B232" s="35"/>
      <c r="C232" s="26"/>
      <c r="D232" s="47"/>
      <c r="E232" s="48"/>
      <c r="F232" s="48"/>
      <c r="G232" s="48"/>
      <c r="H232" s="132"/>
      <c r="I232" s="132"/>
      <c r="J232" s="132"/>
      <c r="K232" s="132"/>
      <c r="L232" s="132"/>
      <c r="M232" s="132"/>
      <c r="N232" s="79"/>
      <c r="O232" s="172"/>
    </row>
    <row r="233" spans="2:15" x14ac:dyDescent="0.25">
      <c r="B233" s="38"/>
      <c r="C233" s="29"/>
      <c r="D233" s="30"/>
      <c r="E233" s="31"/>
      <c r="F233" s="31"/>
      <c r="G233" s="32"/>
      <c r="H233" s="32"/>
      <c r="I233" s="32"/>
      <c r="J233" s="32"/>
      <c r="K233" s="32"/>
      <c r="L233" s="32"/>
      <c r="M233" s="32"/>
      <c r="N233" s="38"/>
      <c r="O233" s="172"/>
    </row>
    <row r="234" spans="2:15" ht="3.75" customHeight="1" x14ac:dyDescent="0.25">
      <c r="B234" s="95"/>
      <c r="C234" s="96"/>
      <c r="D234" s="97"/>
      <c r="E234" s="98"/>
      <c r="F234" s="98"/>
      <c r="G234" s="98"/>
      <c r="H234" s="98"/>
      <c r="I234" s="98"/>
      <c r="J234" s="98"/>
      <c r="K234" s="98"/>
      <c r="L234" s="98"/>
      <c r="M234" s="98"/>
      <c r="N234" s="99"/>
      <c r="O234" s="172"/>
    </row>
    <row r="235" spans="2:15" ht="19.5" customHeight="1" x14ac:dyDescent="0.25">
      <c r="B235" s="100"/>
      <c r="C235" s="192" t="s">
        <v>84</v>
      </c>
      <c r="D235" s="192"/>
      <c r="E235" s="160">
        <f t="shared" ref="E235:J235" si="31">E180</f>
        <v>6795</v>
      </c>
      <c r="F235" s="160">
        <f t="shared" si="31"/>
        <v>18606</v>
      </c>
      <c r="G235" s="160">
        <f t="shared" si="31"/>
        <v>25401</v>
      </c>
      <c r="H235" s="160">
        <f t="shared" si="31"/>
        <v>6807</v>
      </c>
      <c r="I235" s="160">
        <f t="shared" si="31"/>
        <v>18477</v>
      </c>
      <c r="J235" s="160">
        <f t="shared" si="31"/>
        <v>25284</v>
      </c>
      <c r="K235" s="160">
        <f t="shared" ref="K235:M235" si="32">K180</f>
        <v>6516</v>
      </c>
      <c r="L235" s="160">
        <f t="shared" si="32"/>
        <v>17976</v>
      </c>
      <c r="M235" s="160">
        <f t="shared" si="32"/>
        <v>24492</v>
      </c>
      <c r="N235" s="101"/>
      <c r="O235" s="172"/>
    </row>
    <row r="236" spans="2:15" ht="19.5" customHeight="1" x14ac:dyDescent="0.25">
      <c r="B236" s="100"/>
      <c r="C236" s="193" t="s">
        <v>93</v>
      </c>
      <c r="D236" s="193"/>
      <c r="E236" s="160">
        <f>E231</f>
        <v>951</v>
      </c>
      <c r="F236" s="160">
        <f t="shared" ref="F236:G236" si="33">F231</f>
        <v>3335</v>
      </c>
      <c r="G236" s="160">
        <f t="shared" si="33"/>
        <v>4286</v>
      </c>
      <c r="H236" s="160">
        <f>H231</f>
        <v>940</v>
      </c>
      <c r="I236" s="160">
        <f t="shared" ref="I236:J236" si="34">I231</f>
        <v>3183</v>
      </c>
      <c r="J236" s="160">
        <f t="shared" si="34"/>
        <v>4123</v>
      </c>
      <c r="K236" s="160">
        <f t="shared" ref="K236:M236" si="35">K231</f>
        <v>1079</v>
      </c>
      <c r="L236" s="160">
        <f t="shared" si="35"/>
        <v>3357</v>
      </c>
      <c r="M236" s="160">
        <f t="shared" si="35"/>
        <v>4472</v>
      </c>
      <c r="N236" s="101"/>
      <c r="O236" s="172"/>
    </row>
    <row r="237" spans="2:15" ht="19.5" customHeight="1" x14ac:dyDescent="0.25">
      <c r="B237" s="100"/>
      <c r="C237" s="106" t="s">
        <v>126</v>
      </c>
      <c r="D237" s="106"/>
      <c r="E237" s="161">
        <f t="shared" ref="E237:J237" si="36">SUM(E235:E236)</f>
        <v>7746</v>
      </c>
      <c r="F237" s="161">
        <f t="shared" si="36"/>
        <v>21941</v>
      </c>
      <c r="G237" s="161">
        <f t="shared" si="36"/>
        <v>29687</v>
      </c>
      <c r="H237" s="161">
        <f t="shared" si="36"/>
        <v>7747</v>
      </c>
      <c r="I237" s="161">
        <f t="shared" si="36"/>
        <v>21660</v>
      </c>
      <c r="J237" s="161">
        <f t="shared" si="36"/>
        <v>29407</v>
      </c>
      <c r="K237" s="161">
        <f t="shared" ref="K237:M237" si="37">SUM(K235:K236)</f>
        <v>7595</v>
      </c>
      <c r="L237" s="161">
        <f t="shared" si="37"/>
        <v>21333</v>
      </c>
      <c r="M237" s="161">
        <f t="shared" si="37"/>
        <v>28964</v>
      </c>
      <c r="N237" s="101"/>
      <c r="O237" s="172"/>
    </row>
    <row r="238" spans="2:15" ht="3.75" customHeight="1" x14ac:dyDescent="0.25">
      <c r="B238" s="102"/>
      <c r="C238" s="103"/>
      <c r="D238" s="103"/>
      <c r="E238" s="104"/>
      <c r="F238" s="104"/>
      <c r="G238" s="104"/>
      <c r="H238" s="104"/>
      <c r="I238" s="104"/>
      <c r="J238" s="104"/>
      <c r="K238" s="104"/>
      <c r="L238" s="104"/>
      <c r="M238" s="104"/>
      <c r="N238" s="105"/>
      <c r="O238" s="172"/>
    </row>
    <row r="239" spans="2:15" x14ac:dyDescent="0.25">
      <c r="C239" s="59" t="s">
        <v>181</v>
      </c>
      <c r="O239" s="172"/>
    </row>
    <row r="240" spans="2:15" ht="8.25" customHeight="1" x14ac:dyDescent="0.25">
      <c r="C240" s="59"/>
      <c r="O240" s="172"/>
    </row>
    <row r="241" spans="4:15" x14ac:dyDescent="0.25">
      <c r="O241" s="172"/>
    </row>
    <row r="242" spans="4:15" x14ac:dyDescent="0.25">
      <c r="D242" s="60"/>
      <c r="E242" s="57"/>
      <c r="K242" s="1"/>
      <c r="L242" s="1"/>
      <c r="M242" s="1"/>
      <c r="N242" s="58"/>
      <c r="O242" s="172"/>
    </row>
    <row r="243" spans="4:15" x14ac:dyDescent="0.25">
      <c r="E243" s="57"/>
      <c r="K243" s="1"/>
      <c r="L243" s="1"/>
      <c r="M243" s="1"/>
      <c r="N243" s="58"/>
      <c r="O243" s="172"/>
    </row>
    <row r="244" spans="4:15" x14ac:dyDescent="0.25">
      <c r="E244" s="57"/>
      <c r="K244" s="1"/>
      <c r="L244" s="1"/>
      <c r="M244" s="1"/>
      <c r="N244" s="58"/>
      <c r="O244" s="172"/>
    </row>
    <row r="245" spans="4:15" x14ac:dyDescent="0.25">
      <c r="E245" s="57"/>
      <c r="K245" s="1"/>
      <c r="L245" s="1"/>
      <c r="M245" s="1"/>
      <c r="N245" s="58"/>
      <c r="O245" s="172"/>
    </row>
    <row r="246" spans="4:15" x14ac:dyDescent="0.25">
      <c r="E246" s="57"/>
      <c r="K246" s="1"/>
      <c r="L246" s="1"/>
      <c r="M246" s="1"/>
      <c r="N246" s="58"/>
    </row>
    <row r="247" spans="4:15" x14ac:dyDescent="0.25">
      <c r="E247" s="57"/>
      <c r="K247" s="1"/>
      <c r="L247" s="1"/>
      <c r="M247" s="1"/>
      <c r="N247" s="58"/>
    </row>
    <row r="248" spans="4:15" x14ac:dyDescent="0.25">
      <c r="E248" s="57"/>
      <c r="K248" s="1"/>
      <c r="L248" s="1"/>
      <c r="M248" s="1"/>
      <c r="N248" s="58"/>
    </row>
    <row r="249" spans="4:15" x14ac:dyDescent="0.25">
      <c r="E249" s="57"/>
      <c r="K249" s="1"/>
      <c r="L249" s="1"/>
      <c r="M249" s="1"/>
      <c r="N249" s="58"/>
    </row>
    <row r="250" spans="4:15" x14ac:dyDescent="0.25">
      <c r="E250" s="57"/>
      <c r="K250" s="1"/>
      <c r="L250" s="1"/>
      <c r="M250" s="1"/>
      <c r="N250" s="58"/>
    </row>
    <row r="251" spans="4:15" x14ac:dyDescent="0.25">
      <c r="E251" s="57"/>
      <c r="K251" s="1"/>
      <c r="L251" s="1"/>
      <c r="M251" s="1"/>
      <c r="N251" s="58"/>
    </row>
    <row r="252" spans="4:15" x14ac:dyDescent="0.25">
      <c r="E252" s="57"/>
      <c r="K252" s="1"/>
      <c r="L252" s="1"/>
      <c r="M252" s="1"/>
      <c r="N252" s="58"/>
    </row>
    <row r="253" spans="4:15" x14ac:dyDescent="0.25">
      <c r="E253" s="57"/>
      <c r="K253" s="1"/>
      <c r="L253" s="1"/>
      <c r="M253" s="1"/>
      <c r="N253" s="58"/>
    </row>
    <row r="254" spans="4:15" x14ac:dyDescent="0.25">
      <c r="E254" s="57"/>
      <c r="K254" s="1"/>
      <c r="L254" s="1"/>
      <c r="M254" s="1"/>
      <c r="N254" s="58"/>
    </row>
  </sheetData>
  <sortState ref="D226:D232">
    <sortCondition ref="D226"/>
  </sortState>
  <mergeCells count="91">
    <mergeCell ref="K204:M204"/>
    <mergeCell ref="K4:M4"/>
    <mergeCell ref="K34:M34"/>
    <mergeCell ref="K52:M52"/>
    <mergeCell ref="K96:M96"/>
    <mergeCell ref="K186:M186"/>
    <mergeCell ref="E186:G186"/>
    <mergeCell ref="H186:J186"/>
    <mergeCell ref="C204:C205"/>
    <mergeCell ref="D204:D205"/>
    <mergeCell ref="E204:G204"/>
    <mergeCell ref="H204:J204"/>
    <mergeCell ref="C52:C53"/>
    <mergeCell ref="D52:D53"/>
    <mergeCell ref="E52:G52"/>
    <mergeCell ref="H52:J52"/>
    <mergeCell ref="C96:C97"/>
    <mergeCell ref="D96:D97"/>
    <mergeCell ref="E96:G96"/>
    <mergeCell ref="H96:J96"/>
    <mergeCell ref="C67:C68"/>
    <mergeCell ref="C69:C74"/>
    <mergeCell ref="C75:C80"/>
    <mergeCell ref="C81:C86"/>
    <mergeCell ref="C88:C90"/>
    <mergeCell ref="C91:D91"/>
    <mergeCell ref="C58:C59"/>
    <mergeCell ref="C4:C5"/>
    <mergeCell ref="D4:D5"/>
    <mergeCell ref="C34:C35"/>
    <mergeCell ref="D34:D35"/>
    <mergeCell ref="E34:G34"/>
    <mergeCell ref="E3:G3"/>
    <mergeCell ref="H3:J3"/>
    <mergeCell ref="E4:G4"/>
    <mergeCell ref="H4:J4"/>
    <mergeCell ref="H147:H148"/>
    <mergeCell ref="I147:I148"/>
    <mergeCell ref="J147:J148"/>
    <mergeCell ref="H34:J34"/>
    <mergeCell ref="G147:G148"/>
    <mergeCell ref="E147:E148"/>
    <mergeCell ref="F147:F148"/>
    <mergeCell ref="C235:D235"/>
    <mergeCell ref="C236:D236"/>
    <mergeCell ref="C42:C43"/>
    <mergeCell ref="C55:C57"/>
    <mergeCell ref="C1:F1"/>
    <mergeCell ref="C8:C9"/>
    <mergeCell ref="C11:C12"/>
    <mergeCell ref="C13:C14"/>
    <mergeCell ref="C17:C29"/>
    <mergeCell ref="C30:D30"/>
    <mergeCell ref="C37:C38"/>
    <mergeCell ref="C40:C41"/>
    <mergeCell ref="C48:D48"/>
    <mergeCell ref="C60:C62"/>
    <mergeCell ref="C63:C66"/>
    <mergeCell ref="C100:C102"/>
    <mergeCell ref="C229:D229"/>
    <mergeCell ref="C230:D230"/>
    <mergeCell ref="C231:D231"/>
    <mergeCell ref="C179:D179"/>
    <mergeCell ref="C225:D225"/>
    <mergeCell ref="C199:D199"/>
    <mergeCell ref="C217:C221"/>
    <mergeCell ref="C210:C216"/>
    <mergeCell ref="C186:C187"/>
    <mergeCell ref="D186:D187"/>
    <mergeCell ref="C171:D171"/>
    <mergeCell ref="C208:C209"/>
    <mergeCell ref="C149:C152"/>
    <mergeCell ref="C222:C224"/>
    <mergeCell ref="C180:D180"/>
    <mergeCell ref="C188:C189"/>
    <mergeCell ref="C191:C194"/>
    <mergeCell ref="C195:C197"/>
    <mergeCell ref="C176:D176"/>
    <mergeCell ref="C177:D177"/>
    <mergeCell ref="C178:D178"/>
    <mergeCell ref="C109:C111"/>
    <mergeCell ref="C112:C114"/>
    <mergeCell ref="C116:C118"/>
    <mergeCell ref="C103:C108"/>
    <mergeCell ref="C153:C170"/>
    <mergeCell ref="C147:C148"/>
    <mergeCell ref="C120:C123"/>
    <mergeCell ref="C124:C125"/>
    <mergeCell ref="C126:C133"/>
    <mergeCell ref="C134:C139"/>
    <mergeCell ref="C140:C146"/>
  </mergeCells>
  <pageMargins left="0.43307086614173229" right="0.23622047244094491" top="0.39370078740157483" bottom="0.31496062992125984" header="0.31496062992125984" footer="0.31496062992125984"/>
  <pageSetup paperSize="9" scale="53" fitToHeight="3" orientation="portrait" r:id="rId1"/>
  <rowBreaks count="2" manualBreakCount="2">
    <brk id="66" max="9" man="1"/>
    <brk id="181" max="9" man="1"/>
  </rowBreaks>
  <ignoredErrors>
    <ignoredError sqref="J37" formula="1"/>
  </ignoredErrors>
  <webPublishItems count="1">
    <webPublishItem id="3696" divId="1321_3696" sourceType="sheet" destinationFile="G:\APAE\APAE-COMU\Estadístiques internes\LLIBREDA\Lldades 2013\taules\Apartat 1\1312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1324</vt:lpstr>
      <vt:lpstr>'1324'!Área_de_impresión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2013-10-02T07:10:05Z</cp:lastPrinted>
  <dcterms:created xsi:type="dcterms:W3CDTF">2009-09-07T06:46:20Z</dcterms:created>
  <dcterms:modified xsi:type="dcterms:W3CDTF">2013-10-08T07:31:31Z</dcterms:modified>
</cp:coreProperties>
</file>