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5655" windowWidth="19200" windowHeight="6420"/>
  </bookViews>
  <sheets>
    <sheet name="1325" sheetId="1" r:id="rId1"/>
  </sheets>
  <definedNames>
    <definedName name="_xlnm.Print_Area" localSheetId="0">'1325'!$A$1:$J$224</definedName>
  </definedNames>
  <calcPr calcId="125725"/>
</workbook>
</file>

<file path=xl/calcChain.xml><?xml version="1.0" encoding="utf-8"?>
<calcChain xmlns="http://schemas.openxmlformats.org/spreadsheetml/2006/main">
  <c r="E106" i="1"/>
  <c r="E55"/>
  <c r="E34"/>
  <c r="E155"/>
  <c r="I61"/>
  <c r="I62"/>
  <c r="I63"/>
  <c r="I64"/>
  <c r="I67"/>
  <c r="I71"/>
  <c r="I76"/>
  <c r="I79"/>
  <c r="I86"/>
  <c r="I105"/>
  <c r="I100"/>
  <c r="I104"/>
  <c r="H104" s="1"/>
  <c r="F104"/>
  <c r="I103"/>
  <c r="H103"/>
  <c r="F103"/>
  <c r="I102"/>
  <c r="H102" s="1"/>
  <c r="F102"/>
  <c r="I101"/>
  <c r="H101"/>
  <c r="F101"/>
  <c r="I99"/>
  <c r="H99" s="1"/>
  <c r="F99"/>
  <c r="I98"/>
  <c r="H98"/>
  <c r="F98"/>
  <c r="I97"/>
  <c r="H97" s="1"/>
  <c r="F97"/>
  <c r="I96"/>
  <c r="H96"/>
  <c r="F96"/>
  <c r="I95"/>
  <c r="H95" s="1"/>
  <c r="F95"/>
  <c r="I94"/>
  <c r="H94"/>
  <c r="F94"/>
  <c r="I92"/>
  <c r="H92" s="1"/>
  <c r="F92"/>
  <c r="I91"/>
  <c r="H91"/>
  <c r="F91"/>
  <c r="I90"/>
  <c r="H90" s="1"/>
  <c r="F90"/>
  <c r="I89"/>
  <c r="H89"/>
  <c r="F89"/>
  <c r="I88"/>
  <c r="H88" s="1"/>
  <c r="F88"/>
  <c r="I87"/>
  <c r="H87"/>
  <c r="F87"/>
  <c r="I85"/>
  <c r="H85" s="1"/>
  <c r="F85"/>
  <c r="I84"/>
  <c r="H84"/>
  <c r="F84"/>
  <c r="I83"/>
  <c r="H83" s="1"/>
  <c r="F83"/>
  <c r="I82"/>
  <c r="H82"/>
  <c r="F82"/>
  <c r="I81"/>
  <c r="H81" s="1"/>
  <c r="F81"/>
  <c r="I80"/>
  <c r="H80"/>
  <c r="F80"/>
  <c r="I78"/>
  <c r="H78" s="1"/>
  <c r="F78"/>
  <c r="I77"/>
  <c r="H77"/>
  <c r="F77"/>
  <c r="I75"/>
  <c r="H75" s="1"/>
  <c r="F75"/>
  <c r="I74"/>
  <c r="H74"/>
  <c r="F74"/>
  <c r="I73"/>
  <c r="H73" s="1"/>
  <c r="F73"/>
  <c r="I72"/>
  <c r="H72"/>
  <c r="F72"/>
  <c r="I70"/>
  <c r="H70" s="1"/>
  <c r="F70"/>
  <c r="I69"/>
  <c r="H69"/>
  <c r="F69"/>
  <c r="I68"/>
  <c r="H68" s="1"/>
  <c r="F68"/>
  <c r="I66"/>
  <c r="H66" s="1"/>
  <c r="F66"/>
  <c r="I65"/>
  <c r="H65"/>
  <c r="F65"/>
  <c r="H63"/>
  <c r="F63"/>
  <c r="H62"/>
  <c r="F62"/>
  <c r="H61"/>
  <c r="F61"/>
  <c r="I60"/>
  <c r="H60"/>
  <c r="F60"/>
  <c r="I54"/>
  <c r="H54" s="1"/>
  <c r="F54"/>
  <c r="I53"/>
  <c r="H53"/>
  <c r="F53"/>
  <c r="I52"/>
  <c r="H52" s="1"/>
  <c r="F52"/>
  <c r="I51"/>
  <c r="H51"/>
  <c r="F51"/>
  <c r="I49"/>
  <c r="H49" s="1"/>
  <c r="F49"/>
  <c r="I48"/>
  <c r="H48"/>
  <c r="F48"/>
  <c r="I46"/>
  <c r="H46" s="1"/>
  <c r="F46"/>
  <c r="I45"/>
  <c r="H45"/>
  <c r="F45"/>
  <c r="I41"/>
  <c r="H41" s="1"/>
  <c r="F41"/>
  <c r="I40"/>
  <c r="H40"/>
  <c r="F40"/>
  <c r="I39"/>
  <c r="H39" s="1"/>
  <c r="F39"/>
  <c r="I106" l="1"/>
  <c r="I34"/>
  <c r="I32"/>
  <c r="H32" s="1"/>
  <c r="I31"/>
  <c r="H31" s="1"/>
  <c r="F31"/>
  <c r="I30"/>
  <c r="H30" s="1"/>
  <c r="I29"/>
  <c r="H29"/>
  <c r="F29"/>
  <c r="I28"/>
  <c r="H28" s="1"/>
  <c r="F28"/>
  <c r="I27"/>
  <c r="H27"/>
  <c r="F27"/>
  <c r="I26"/>
  <c r="H26" s="1"/>
  <c r="F26"/>
  <c r="I25"/>
  <c r="H25" s="1"/>
  <c r="F25"/>
  <c r="I24"/>
  <c r="H24" s="1"/>
  <c r="I23"/>
  <c r="H23"/>
  <c r="F23"/>
  <c r="I22"/>
  <c r="H22" s="1"/>
  <c r="F22"/>
  <c r="F32" l="1"/>
  <c r="F30"/>
  <c r="F24"/>
  <c r="E76"/>
  <c r="G76"/>
  <c r="G79"/>
  <c r="E79"/>
  <c r="G192"/>
  <c r="E192"/>
  <c r="I191" l="1"/>
  <c r="F191" s="1"/>
  <c r="I190"/>
  <c r="H191"/>
  <c r="H190" l="1"/>
  <c r="I192"/>
  <c r="F190"/>
  <c r="F192" l="1"/>
  <c r="H192"/>
  <c r="G149" l="1"/>
  <c r="E149"/>
  <c r="G144"/>
  <c r="E144"/>
  <c r="G141"/>
  <c r="E141"/>
  <c r="G135"/>
  <c r="E135"/>
  <c r="G129"/>
  <c r="E129"/>
  <c r="G121"/>
  <c r="E121"/>
  <c r="G119"/>
  <c r="G150" s="1"/>
  <c r="E119"/>
  <c r="E150" s="1"/>
  <c r="G116"/>
  <c r="E116"/>
  <c r="G113"/>
  <c r="E113"/>
  <c r="G105"/>
  <c r="E105"/>
  <c r="G100"/>
  <c r="E100"/>
  <c r="G93"/>
  <c r="E93"/>
  <c r="G86"/>
  <c r="E86"/>
  <c r="G71"/>
  <c r="E71"/>
  <c r="G67"/>
  <c r="E67"/>
  <c r="H143"/>
  <c r="F143"/>
  <c r="G64"/>
  <c r="E64"/>
  <c r="J214"/>
  <c r="J212"/>
  <c r="G207"/>
  <c r="G205"/>
  <c r="E207"/>
  <c r="E205"/>
  <c r="I194"/>
  <c r="H194" s="1"/>
  <c r="G200"/>
  <c r="E200"/>
  <c r="G189"/>
  <c r="E189"/>
  <c r="G187"/>
  <c r="G208" s="1"/>
  <c r="E187"/>
  <c r="E208" s="1"/>
  <c r="E178"/>
  <c r="G178"/>
  <c r="G174"/>
  <c r="G168"/>
  <c r="E174"/>
  <c r="E168"/>
  <c r="I142"/>
  <c r="H142" s="1"/>
  <c r="F194" l="1"/>
  <c r="F142"/>
  <c r="G180"/>
  <c r="G212" s="1"/>
  <c r="E180"/>
  <c r="E212" s="1"/>
  <c r="G47"/>
  <c r="E47"/>
  <c r="G44"/>
  <c r="E44"/>
  <c r="G42"/>
  <c r="E42"/>
  <c r="G12"/>
  <c r="E12"/>
  <c r="G16"/>
  <c r="E16"/>
  <c r="G19"/>
  <c r="E19"/>
  <c r="G33"/>
  <c r="G34" s="1"/>
  <c r="E33"/>
  <c r="G50"/>
  <c r="E50"/>
  <c r="I207"/>
  <c r="I206"/>
  <c r="I204"/>
  <c r="I203"/>
  <c r="I202"/>
  <c r="I201"/>
  <c r="I199"/>
  <c r="I197"/>
  <c r="I196"/>
  <c r="I195"/>
  <c r="I193"/>
  <c r="I189"/>
  <c r="F189" s="1"/>
  <c r="I188"/>
  <c r="I187"/>
  <c r="I186"/>
  <c r="I179"/>
  <c r="I177"/>
  <c r="I176"/>
  <c r="I175"/>
  <c r="I173"/>
  <c r="I172"/>
  <c r="I171"/>
  <c r="I170"/>
  <c r="I169"/>
  <c r="I167"/>
  <c r="I166"/>
  <c r="I148"/>
  <c r="I147"/>
  <c r="I146"/>
  <c r="I145"/>
  <c r="I140"/>
  <c r="I139"/>
  <c r="I138"/>
  <c r="I137"/>
  <c r="I136"/>
  <c r="I134"/>
  <c r="I133"/>
  <c r="I132"/>
  <c r="I131"/>
  <c r="I130"/>
  <c r="I128"/>
  <c r="I127"/>
  <c r="I126"/>
  <c r="I125"/>
  <c r="I124"/>
  <c r="I123"/>
  <c r="I122"/>
  <c r="I121"/>
  <c r="I120"/>
  <c r="I119"/>
  <c r="I150" s="1"/>
  <c r="I118"/>
  <c r="I117"/>
  <c r="I115"/>
  <c r="I114"/>
  <c r="I113"/>
  <c r="I112"/>
  <c r="I43"/>
  <c r="H43" s="1"/>
  <c r="I21"/>
  <c r="H21" s="1"/>
  <c r="I20"/>
  <c r="H20" s="1"/>
  <c r="I18"/>
  <c r="H18" s="1"/>
  <c r="I17"/>
  <c r="I15"/>
  <c r="I14"/>
  <c r="I13"/>
  <c r="I11"/>
  <c r="I10"/>
  <c r="I9"/>
  <c r="I8"/>
  <c r="G213"/>
  <c r="F14" l="1"/>
  <c r="H14"/>
  <c r="F13"/>
  <c r="H13"/>
  <c r="F15"/>
  <c r="H15"/>
  <c r="F9"/>
  <c r="H9"/>
  <c r="F11"/>
  <c r="H11"/>
  <c r="F8"/>
  <c r="H8"/>
  <c r="F10"/>
  <c r="H10"/>
  <c r="I174"/>
  <c r="I178"/>
  <c r="F187"/>
  <c r="I205"/>
  <c r="I200"/>
  <c r="I208" s="1"/>
  <c r="I16"/>
  <c r="I19"/>
  <c r="I33"/>
  <c r="I93"/>
  <c r="I116"/>
  <c r="I129"/>
  <c r="F129" s="1"/>
  <c r="I135"/>
  <c r="I149"/>
  <c r="I12"/>
  <c r="I42"/>
  <c r="I50"/>
  <c r="F50" s="1"/>
  <c r="I141"/>
  <c r="H141" s="1"/>
  <c r="I47"/>
  <c r="I168"/>
  <c r="H79"/>
  <c r="F207"/>
  <c r="F86"/>
  <c r="F93"/>
  <c r="H100"/>
  <c r="H135"/>
  <c r="H149"/>
  <c r="F17"/>
  <c r="H67"/>
  <c r="H71"/>
  <c r="F79"/>
  <c r="H112"/>
  <c r="F112"/>
  <c r="H114"/>
  <c r="F114"/>
  <c r="H118"/>
  <c r="F118"/>
  <c r="F120"/>
  <c r="H120"/>
  <c r="H122"/>
  <c r="F122"/>
  <c r="H124"/>
  <c r="H126"/>
  <c r="F126"/>
  <c r="H128"/>
  <c r="F128"/>
  <c r="H130"/>
  <c r="F130"/>
  <c r="H132"/>
  <c r="F132"/>
  <c r="H134"/>
  <c r="F134"/>
  <c r="F136"/>
  <c r="H136"/>
  <c r="H137"/>
  <c r="F139"/>
  <c r="H139"/>
  <c r="F140"/>
  <c r="H140"/>
  <c r="H145"/>
  <c r="F145"/>
  <c r="H147"/>
  <c r="F147"/>
  <c r="F115"/>
  <c r="H115"/>
  <c r="F117"/>
  <c r="H117"/>
  <c r="F123"/>
  <c r="H123"/>
  <c r="H125"/>
  <c r="F131"/>
  <c r="H131"/>
  <c r="F133"/>
  <c r="H133"/>
  <c r="H138"/>
  <c r="F146"/>
  <c r="H146"/>
  <c r="F148"/>
  <c r="H148"/>
  <c r="G214"/>
  <c r="G219" s="1"/>
  <c r="F149"/>
  <c r="E158"/>
  <c r="E159" s="1"/>
  <c r="F135"/>
  <c r="H121"/>
  <c r="F121"/>
  <c r="H119"/>
  <c r="F119"/>
  <c r="H116"/>
  <c r="F116"/>
  <c r="H113"/>
  <c r="F113"/>
  <c r="F105"/>
  <c r="H105"/>
  <c r="F100"/>
  <c r="H93"/>
  <c r="H86"/>
  <c r="H76"/>
  <c r="F76"/>
  <c r="F71"/>
  <c r="F67"/>
  <c r="H186"/>
  <c r="F186"/>
  <c r="H188"/>
  <c r="F188"/>
  <c r="H193"/>
  <c r="F193"/>
  <c r="H196"/>
  <c r="F196"/>
  <c r="H204"/>
  <c r="F204"/>
  <c r="H206"/>
  <c r="F206"/>
  <c r="H207"/>
  <c r="H187"/>
  <c r="H195"/>
  <c r="F195"/>
  <c r="H199"/>
  <c r="F199"/>
  <c r="H189"/>
  <c r="H203"/>
  <c r="F201"/>
  <c r="H201"/>
  <c r="F205"/>
  <c r="H205"/>
  <c r="F200"/>
  <c r="H197"/>
  <c r="H167"/>
  <c r="F167"/>
  <c r="H169"/>
  <c r="F169"/>
  <c r="H171"/>
  <c r="F171"/>
  <c r="H173"/>
  <c r="F173"/>
  <c r="F176"/>
  <c r="H176"/>
  <c r="H179"/>
  <c r="F179"/>
  <c r="H166"/>
  <c r="F166"/>
  <c r="H168"/>
  <c r="F168"/>
  <c r="H170"/>
  <c r="F170"/>
  <c r="H172"/>
  <c r="F172"/>
  <c r="H175"/>
  <c r="I180"/>
  <c r="I212" s="1"/>
  <c r="F175"/>
  <c r="H177"/>
  <c r="F177"/>
  <c r="H47"/>
  <c r="I44"/>
  <c r="F44" s="1"/>
  <c r="H42"/>
  <c r="F42"/>
  <c r="F43"/>
  <c r="H16"/>
  <c r="H19"/>
  <c r="F12"/>
  <c r="F19"/>
  <c r="H12"/>
  <c r="F16"/>
  <c r="F21"/>
  <c r="F20"/>
  <c r="F18"/>
  <c r="H17"/>
  <c r="E213"/>
  <c r="H129" l="1"/>
  <c r="F141"/>
  <c r="H50"/>
  <c r="I213"/>
  <c r="I214" s="1"/>
  <c r="I219" s="1"/>
  <c r="I55"/>
  <c r="I156" s="1"/>
  <c r="I157"/>
  <c r="H200"/>
  <c r="F47"/>
  <c r="H64"/>
  <c r="F64"/>
  <c r="E214"/>
  <c r="E219" s="1"/>
  <c r="H178"/>
  <c r="F178"/>
  <c r="H174"/>
  <c r="F174"/>
  <c r="H44"/>
  <c r="H33"/>
  <c r="F33"/>
  <c r="F34" l="1"/>
  <c r="I155"/>
  <c r="H214"/>
  <c r="H219" s="1"/>
  <c r="H208"/>
  <c r="H213" s="1"/>
  <c r="F214"/>
  <c r="F219" s="1"/>
  <c r="F208"/>
  <c r="F213" s="1"/>
  <c r="H34"/>
  <c r="J159"/>
  <c r="J157"/>
  <c r="G106"/>
  <c r="G55"/>
  <c r="G155" l="1"/>
  <c r="E156"/>
  <c r="H55"/>
  <c r="G156"/>
  <c r="G157"/>
  <c r="E157" l="1"/>
  <c r="H106"/>
  <c r="F55"/>
  <c r="F156" s="1"/>
  <c r="H155"/>
  <c r="H156"/>
  <c r="F106" l="1"/>
  <c r="F157" s="1"/>
  <c r="E218"/>
  <c r="E220" s="1"/>
  <c r="F180"/>
  <c r="F212" s="1"/>
  <c r="H180"/>
  <c r="F155"/>
  <c r="H157"/>
  <c r="H212" l="1"/>
  <c r="I144"/>
  <c r="F150" s="1"/>
  <c r="F144" l="1"/>
  <c r="I158"/>
  <c r="H144"/>
  <c r="G158"/>
  <c r="G159" s="1"/>
  <c r="G218" s="1"/>
  <c r="G220" s="1"/>
  <c r="I159" l="1"/>
  <c r="F158"/>
  <c r="H150"/>
  <c r="H158" s="1"/>
  <c r="I218" l="1"/>
  <c r="I220" s="1"/>
  <c r="F220" s="1"/>
  <c r="H159"/>
  <c r="H218" s="1"/>
  <c r="F159"/>
  <c r="F218" s="1"/>
  <c r="H220" l="1"/>
</calcChain>
</file>

<file path=xl/sharedStrings.xml><?xml version="1.0" encoding="utf-8"?>
<sst xmlns="http://schemas.openxmlformats.org/spreadsheetml/2006/main" count="275" uniqueCount="165">
  <si>
    <t>1.3.2 Estudiantat matriculat de 1r i 2n cicles</t>
  </si>
  <si>
    <t>Centres propis</t>
  </si>
  <si>
    <t>Centre</t>
  </si>
  <si>
    <t>Estudis de 1r i 2n cicles</t>
  </si>
  <si>
    <t>Dones</t>
  </si>
  <si>
    <t>% Dones</t>
  </si>
  <si>
    <t>Homes</t>
  </si>
  <si>
    <t>% Homes</t>
  </si>
  <si>
    <t>Total</t>
  </si>
  <si>
    <t>200 FME</t>
  </si>
  <si>
    <t>Llic. de Matemàtiques</t>
  </si>
  <si>
    <t>210 ETSAB</t>
  </si>
  <si>
    <t>Arquitectura</t>
  </si>
  <si>
    <t>220 ETSEIAT</t>
  </si>
  <si>
    <t>Eng. Industrial</t>
  </si>
  <si>
    <t>Eng. Aeronàutica</t>
  </si>
  <si>
    <t>Total ETSEIAT</t>
  </si>
  <si>
    <t>230 ETSETB</t>
  </si>
  <si>
    <t>Eng. de Telecomunicació</t>
  </si>
  <si>
    <t>240 ETSEIB</t>
  </si>
  <si>
    <t>Eng. Química</t>
  </si>
  <si>
    <t>Total ETSEIB</t>
  </si>
  <si>
    <t>250 ETSECCPB</t>
  </si>
  <si>
    <t>Eng. de Camins, Canals i Ports</t>
  </si>
  <si>
    <t>Enginyeria Geològica</t>
  </si>
  <si>
    <t>Total ETSECCPB</t>
  </si>
  <si>
    <t>270 FIB</t>
  </si>
  <si>
    <t>Eng. Informàtica</t>
  </si>
  <si>
    <t>290 ETSAV</t>
  </si>
  <si>
    <t>162 CFIS</t>
  </si>
  <si>
    <t>Enginyeria de Camins, Canals i Ports - Enginyeria Industrial</t>
  </si>
  <si>
    <t>Enginyeria de Camins, Canals i Ports - Llic. de Matemàtiques</t>
  </si>
  <si>
    <t>Enginyeria de Telecomunicació - Enginyeria Industrial</t>
  </si>
  <si>
    <t>Enginyeria de Telecomunicació - Enginyeria Informàtica</t>
  </si>
  <si>
    <t>Enginyeria de Telecomunicació - Llic. de Matemàtiques</t>
  </si>
  <si>
    <t>Enginyeria Industrial - Enginyeria Informàtica</t>
  </si>
  <si>
    <t>Enginyeria Industrial - Llic. de Matemàtiques</t>
  </si>
  <si>
    <t>Enginyeria Informàtica - Llic. de Matemàtiques</t>
  </si>
  <si>
    <t>Total CFIS</t>
  </si>
  <si>
    <t>TOTAL 1r i 2n CICLES</t>
  </si>
  <si>
    <t>Estudis de 2n cicle</t>
  </si>
  <si>
    <t>Llic. de Ciències i Tecn. Estadístiques</t>
  </si>
  <si>
    <t>Eng. en Automàtica i Electrònica Industrial</t>
  </si>
  <si>
    <t>Eng. en Organització Industrial</t>
  </si>
  <si>
    <t>Eng. en Electrònica</t>
  </si>
  <si>
    <t>Eng. de Materials</t>
  </si>
  <si>
    <t>280 FNB</t>
  </si>
  <si>
    <t>Llic. de Nàutica i Transport Marítim</t>
  </si>
  <si>
    <t>Llic. de Màquines Navals</t>
  </si>
  <si>
    <t>Total FNB</t>
  </si>
  <si>
    <t>300 EPSC</t>
  </si>
  <si>
    <t>Eng. de Telecomunicació (2n cicle)</t>
  </si>
  <si>
    <t>310 EPSEB</t>
  </si>
  <si>
    <t>Eng. en Organització Industrial, orientat a l'edificació</t>
  </si>
  <si>
    <t>330 EPSEM</t>
  </si>
  <si>
    <t>Eng. de Mines</t>
  </si>
  <si>
    <t>340 EPSEVG</t>
  </si>
  <si>
    <t>TOTAL 2n CICLE</t>
  </si>
  <si>
    <t>Estudis de 1r cicle</t>
  </si>
  <si>
    <t>Dipl. d'Estadística</t>
  </si>
  <si>
    <t>Eng. Tècn. d'Obres Públiques, especialitat en Construccions Civils</t>
  </si>
  <si>
    <t>Eng. Tècn. d'Obres Públiques, especialitat en Hidrologia</t>
  </si>
  <si>
    <t>Eng. Tècn. d'Obres Públiques, especialitat en Transports i Serveis Urbans</t>
  </si>
  <si>
    <t>Eng. Tècn. en Informàtica de Gestió</t>
  </si>
  <si>
    <t>Eng. Tècn. en Informàtica de Sistemes</t>
  </si>
  <si>
    <t>Total FIB</t>
  </si>
  <si>
    <t>Dipl. de Màquines Navals</t>
  </si>
  <si>
    <t>Dipl. de Navegació Marítima</t>
  </si>
  <si>
    <t>Eng. Tècn. Naval en Propulsió i Serveis del Vaixell</t>
  </si>
  <si>
    <t>Eng. Tècn. de Telec., en Sist. de Telecomunicació</t>
  </si>
  <si>
    <t>Eng. Tècn. de Telec., en Telemàtica</t>
  </si>
  <si>
    <t>Eng. Tècn. Aeronàutica, en Aeronavegació</t>
  </si>
  <si>
    <t>Doble titulació Eng. Tècn. Aeronàutica i Eng.Tècn. Telec. Sistemes Telecomunicació</t>
  </si>
  <si>
    <t>Total EPSC</t>
  </si>
  <si>
    <t xml:space="preserve">Arquitectura Tècnica                            </t>
  </si>
  <si>
    <t>Eng. Tecn. en Topografia</t>
  </si>
  <si>
    <t>Total EPSEB</t>
  </si>
  <si>
    <t>320 EUETIT</t>
  </si>
  <si>
    <t>Eng. Tècn. Industrial, espec. en Tèxtil</t>
  </si>
  <si>
    <t>Eng. Tècn. Industrial, espec. en Mecànica</t>
  </si>
  <si>
    <t>Eng. Tècn. Industrial, espec. en Química Industrial</t>
  </si>
  <si>
    <t>Eng. Tècn. Industrial, espec. en Electrònica Industrial</t>
  </si>
  <si>
    <t>Eng. Tècn. Industrial, espec. en Electricitat</t>
  </si>
  <si>
    <t>Eng. Tècn. Telecomunicacio, esp, So i Imatge</t>
  </si>
  <si>
    <t>Total EUETIT</t>
  </si>
  <si>
    <t>Eng. Tècn. de Mines, espec. en Explotació de Mines</t>
  </si>
  <si>
    <t>Eng. Tècn. de Telec., espec. en Sistemes Electrònics</t>
  </si>
  <si>
    <t>Doble titulació Eng. Tècn. Ind. en Química i Eng. Tècn. de Mines</t>
  </si>
  <si>
    <t>Total EPSEM</t>
  </si>
  <si>
    <t>Eng. Tècn. en Informatica de Gestió</t>
  </si>
  <si>
    <t>Total EPSEVG</t>
  </si>
  <si>
    <t>370 EUOOT</t>
  </si>
  <si>
    <t>Dipl. d'Òptica i Optometria</t>
  </si>
  <si>
    <t>390 ESAB</t>
  </si>
  <si>
    <t>Eng. Tècn. Agrícola, espec. en Indústries Agràries i Alimentàries</t>
  </si>
  <si>
    <t>Eng. Tècn. Agrícola, espec. en Explotacions Agropecuàries</t>
  </si>
  <si>
    <t>Eng. Tècn. Agrícola, espec. en Hortofructicultura i Jardineria</t>
  </si>
  <si>
    <t>Total ESAB</t>
  </si>
  <si>
    <t>TOTAL 1r CICLE</t>
  </si>
  <si>
    <t>TOTAL ESTUDIS 1r i 2n CICLES. CENTRES PROPIS</t>
  </si>
  <si>
    <t>TOTAL ESTUDIS 2n CICLE. CENTRES PROPIS</t>
  </si>
  <si>
    <t>TOTAL ESTUDIS 1r CICLE. CENTRES PROPIS</t>
  </si>
  <si>
    <t>TOTAL CENTRES PROPIS UPC</t>
  </si>
  <si>
    <t>Centres adscrits</t>
  </si>
  <si>
    <t>Centre adscrit</t>
  </si>
  <si>
    <t>801 EUNCET</t>
  </si>
  <si>
    <t>Dipl. en Ciències Empresarials</t>
  </si>
  <si>
    <t>Total EUNCET</t>
  </si>
  <si>
    <t>802 EAE</t>
  </si>
  <si>
    <t>Dipl. de Ciències Empresarials</t>
  </si>
  <si>
    <t>820 EUETIB</t>
  </si>
  <si>
    <t>Total EUETIB</t>
  </si>
  <si>
    <t>840 EUPMT</t>
  </si>
  <si>
    <t>Eng. Tècn. de Telec., espec. en Telemàtica</t>
  </si>
  <si>
    <t>Total EUPMT</t>
  </si>
  <si>
    <t>860 EUETII</t>
  </si>
  <si>
    <t>TOTAL CENTRES ADSCRITS</t>
  </si>
  <si>
    <t>Grau en Matemàtiques</t>
  </si>
  <si>
    <t>Total FME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</si>
  <si>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</si>
  <si>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</si>
  <si>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</si>
  <si>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</si>
  <si>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Total ETSETB</t>
  </si>
  <si>
    <t>Grau en Enginyeria d'Edificació</t>
  </si>
  <si>
    <t>320 EET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</si>
  <si>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</si>
  <si>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</si>
  <si>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</si>
  <si>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</si>
  <si>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Tecnologia i Disseny Tèxtil</t>
  </si>
  <si>
    <t>Grau en Enginyeria Fase Inicial Comú</t>
  </si>
  <si>
    <t>Grau en Enginyeria de Disseny Insutrial i Desenvolupament del Producte</t>
  </si>
  <si>
    <t>Total EET</t>
  </si>
  <si>
    <t>Grau en Enginyeria de Recursos Minerals</t>
  </si>
  <si>
    <t xml:space="preserve">Grau en Òptica i Optometria </t>
  </si>
  <si>
    <t>Grau en Òptica i Optometria (semipresencial)</t>
  </si>
  <si>
    <t>Total EUOOT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</si>
  <si>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</si>
  <si>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</si>
  <si>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</si>
  <si>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</si>
  <si>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GRAUS</t>
  </si>
  <si>
    <t>Estudis de Grau</t>
  </si>
  <si>
    <t>TOTAL ESTUDIS GRAU. CENTRES PROPIS</t>
  </si>
  <si>
    <t>TOTAL GRAU</t>
  </si>
  <si>
    <t>Grau en Administració i Direcció d'Empreses</t>
  </si>
  <si>
    <t>Total EAE</t>
  </si>
  <si>
    <t>Grau en Enginyeria Biomèdica</t>
  </si>
  <si>
    <t>Grau en Enginyeria de l'Energia</t>
  </si>
  <si>
    <t>Grau en Mitjans Audiovisuals</t>
  </si>
  <si>
    <t>Total EUETII</t>
  </si>
  <si>
    <t>Enginyeria de Telecomunicació - Grau en Matemàtiques</t>
  </si>
  <si>
    <t>Enginyeria Industrial - Grau en Matemàtiques</t>
  </si>
  <si>
    <t>Enginyeria Informàtica - Grau en Matemàtiques</t>
  </si>
  <si>
    <t>TOTAL ESTUDIS 1r CICLE. CENTRES ADSCRITS</t>
  </si>
  <si>
    <t>TOTAL ESTUDIS GRAU. CENTRES ADSCRITS</t>
  </si>
  <si>
    <t>TOTAL CENTRES ADSCRITS UPC</t>
  </si>
  <si>
    <t>TOTAL UPC</t>
  </si>
  <si>
    <t>804 CITM</t>
  </si>
  <si>
    <t>Grau en Fotografia i Creació Digital</t>
  </si>
  <si>
    <t>Grau en Multimèdia</t>
  </si>
  <si>
    <t>TOTAL CITM</t>
  </si>
  <si>
    <t>Dades a juliol de 2010</t>
  </si>
  <si>
    <t>1.3.2.5 DISTRIBUCIÓ PER GÈNERE I ESTUDI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</si>
</sst>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_(#,##0_);_(\(#,##0\);_(&quot;-&quot;_);_(@_)"/>
    <numFmt numFmtId="166" formatCode="_(#,##0.0_);_(\(#,##0.0\);_(&quot;-&quot;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38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/>
      <top style="thin">
        <color rgb="FF376091"/>
      </top>
      <bottom/>
      <diagonal/>
    </border>
    <border>
      <left/>
      <right/>
      <top style="thin">
        <color rgb="FF376091"/>
      </top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 style="thin">
        <color rgb="FF376091"/>
      </left>
      <right/>
      <top/>
      <bottom/>
      <diagonal/>
    </border>
    <border>
      <left/>
      <right style="thin">
        <color rgb="FF376091"/>
      </right>
      <top/>
      <bottom/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4" fillId="0" borderId="7" applyNumberFormat="0" applyFont="0" applyFill="0" applyAlignment="0" applyProtection="0">
      <alignment horizontal="center" vertical="top" wrapText="1"/>
    </xf>
    <xf numFmtId="0" fontId="5" fillId="4" borderId="9" applyNumberFormat="0" applyFont="0" applyFill="0" applyAlignment="0" applyProtection="0"/>
    <xf numFmtId="0" fontId="5" fillId="4" borderId="11" applyNumberFormat="0" applyFont="0" applyFill="0" applyAlignment="0" applyProtection="0"/>
    <xf numFmtId="0" fontId="4" fillId="5" borderId="13">
      <alignment horizontal="center" vertical="center" wrapText="1"/>
    </xf>
    <xf numFmtId="3" fontId="7" fillId="7" borderId="13" applyNumberFormat="0">
      <alignment vertical="center"/>
    </xf>
    <xf numFmtId="3" fontId="7" fillId="9" borderId="13" applyNumberFormat="0">
      <alignment vertical="center"/>
    </xf>
    <xf numFmtId="3" fontId="7" fillId="4" borderId="0" applyNumberFormat="0">
      <alignment vertical="center"/>
    </xf>
    <xf numFmtId="0" fontId="9" fillId="0" borderId="16" applyNumberFormat="0" applyFont="0" applyFill="0" applyAlignment="0" applyProtection="0"/>
    <xf numFmtId="0" fontId="5" fillId="4" borderId="18" applyNumberFormat="0" applyFont="0" applyFill="0" applyAlignment="0" applyProtection="0"/>
    <xf numFmtId="0" fontId="9" fillId="0" borderId="23" applyNumberFormat="0" applyFont="0" applyFill="0" applyAlignment="0" applyProtection="0"/>
    <xf numFmtId="4" fontId="10" fillId="13" borderId="13" applyNumberFormat="0">
      <alignment vertical="center"/>
    </xf>
    <xf numFmtId="4" fontId="10" fillId="14" borderId="13" applyNumberFormat="0">
      <alignment vertical="center"/>
    </xf>
    <xf numFmtId="0" fontId="9" fillId="0" borderId="24" applyNumberFormat="0" applyFont="0" applyFill="0" applyAlignment="0" applyProtection="0"/>
    <xf numFmtId="0" fontId="5" fillId="4" borderId="26" applyNumberFormat="0" applyFont="0" applyFill="0" applyAlignment="0" applyProtection="0"/>
  </cellStyleXfs>
  <cellXfs count="196">
    <xf numFmtId="0" fontId="0" fillId="0" borderId="0" xfId="0"/>
    <xf numFmtId="0" fontId="2" fillId="2" borderId="0" xfId="0" applyFont="1" applyFill="1"/>
    <xf numFmtId="0" fontId="3" fillId="3" borderId="2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/>
    <xf numFmtId="0" fontId="2" fillId="2" borderId="6" xfId="0" applyFont="1" applyFill="1" applyBorder="1"/>
    <xf numFmtId="0" fontId="2" fillId="2" borderId="8" xfId="2" applyFont="1" applyFill="1" applyBorder="1" applyAlignment="1"/>
    <xf numFmtId="0" fontId="2" fillId="2" borderId="10" xfId="3" applyFont="1" applyFill="1" applyBorder="1"/>
    <xf numFmtId="0" fontId="2" fillId="2" borderId="10" xfId="3" applyFont="1" applyFill="1" applyBorder="1" applyAlignment="1"/>
    <xf numFmtId="0" fontId="3" fillId="2" borderId="10" xfId="3" applyFont="1" applyFill="1" applyBorder="1"/>
    <xf numFmtId="0" fontId="2" fillId="2" borderId="12" xfId="4" applyFont="1" applyFill="1" applyBorder="1"/>
    <xf numFmtId="0" fontId="6" fillId="6" borderId="14" xfId="5" applyFont="1" applyFill="1" applyBorder="1">
      <alignment horizontal="center" vertical="center" wrapText="1"/>
    </xf>
    <xf numFmtId="0" fontId="6" fillId="6" borderId="15" xfId="5" applyFont="1" applyFill="1" applyBorder="1" applyAlignment="1">
      <alignment vertical="center" wrapText="1"/>
    </xf>
    <xf numFmtId="0" fontId="2" fillId="8" borderId="14" xfId="6" applyNumberFormat="1" applyFont="1" applyFill="1" applyBorder="1" applyAlignment="1">
      <alignment horizontal="left" vertical="center"/>
    </xf>
    <xf numFmtId="0" fontId="2" fillId="8" borderId="14" xfId="6" applyNumberFormat="1" applyFont="1" applyFill="1" applyBorder="1" applyAlignment="1">
      <alignment vertical="center"/>
    </xf>
    <xf numFmtId="164" fontId="2" fillId="8" borderId="14" xfId="6" applyNumberFormat="1" applyFont="1" applyFill="1" applyBorder="1">
      <alignment vertical="center"/>
    </xf>
    <xf numFmtId="0" fontId="2" fillId="10" borderId="14" xfId="7" applyNumberFormat="1" applyFont="1" applyFill="1" applyBorder="1" applyAlignment="1">
      <alignment horizontal="left" vertical="center"/>
    </xf>
    <xf numFmtId="0" fontId="2" fillId="10" borderId="14" xfId="7" applyNumberFormat="1" applyFont="1" applyFill="1" applyBorder="1" applyAlignment="1">
      <alignment vertical="center"/>
    </xf>
    <xf numFmtId="164" fontId="2" fillId="10" borderId="14" xfId="7" applyNumberFormat="1" applyFont="1" applyFill="1" applyBorder="1">
      <alignment vertical="center"/>
    </xf>
    <xf numFmtId="0" fontId="8" fillId="11" borderId="15" xfId="6" applyNumberFormat="1" applyFont="1" applyFill="1" applyBorder="1" applyAlignment="1">
      <alignment vertical="center"/>
    </xf>
    <xf numFmtId="164" fontId="8" fillId="11" borderId="14" xfId="1" applyNumberFormat="1" applyFont="1" applyFill="1" applyBorder="1" applyAlignment="1">
      <alignment vertical="center"/>
    </xf>
    <xf numFmtId="0" fontId="8" fillId="11" borderId="15" xfId="7" applyNumberFormat="1" applyFont="1" applyFill="1" applyBorder="1" applyAlignment="1">
      <alignment vertical="center"/>
    </xf>
    <xf numFmtId="165" fontId="2" fillId="10" borderId="14" xfId="7" applyNumberFormat="1" applyFont="1" applyFill="1" applyBorder="1">
      <alignment vertical="center"/>
    </xf>
    <xf numFmtId="165" fontId="2" fillId="8" borderId="14" xfId="6" applyNumberFormat="1" applyFont="1" applyFill="1" applyBorder="1">
      <alignment vertical="center"/>
    </xf>
    <xf numFmtId="165" fontId="2" fillId="8" borderId="14" xfId="6" applyNumberFormat="1" applyFont="1" applyFill="1" applyBorder="1" applyAlignment="1">
      <alignment horizontal="right" vertical="center"/>
    </xf>
    <xf numFmtId="164" fontId="8" fillId="11" borderId="14" xfId="6" applyNumberFormat="1" applyFont="1" applyFill="1" applyBorder="1">
      <alignment vertical="center"/>
    </xf>
    <xf numFmtId="0" fontId="3" fillId="2" borderId="12" xfId="4" applyFont="1" applyFill="1" applyBorder="1"/>
    <xf numFmtId="164" fontId="6" fillId="6" borderId="14" xfId="8" applyNumberFormat="1" applyFont="1" applyFill="1" applyBorder="1">
      <alignment vertical="center"/>
    </xf>
    <xf numFmtId="0" fontId="3" fillId="2" borderId="17" xfId="9" applyFont="1" applyFill="1" applyBorder="1"/>
    <xf numFmtId="0" fontId="3" fillId="2" borderId="19" xfId="10" applyFont="1" applyFill="1" applyBorder="1" applyAlignment="1">
      <alignment vertical="center"/>
    </xf>
    <xf numFmtId="3" fontId="3" fillId="2" borderId="19" xfId="10" applyNumberFormat="1" applyFont="1" applyFill="1" applyBorder="1" applyAlignment="1">
      <alignment vertical="center"/>
    </xf>
    <xf numFmtId="164" fontId="3" fillId="2" borderId="19" xfId="10" applyNumberFormat="1" applyFont="1" applyFill="1" applyBorder="1" applyAlignment="1">
      <alignment vertical="center"/>
    </xf>
    <xf numFmtId="0" fontId="3" fillId="2" borderId="0" xfId="2" applyFont="1" applyFill="1" applyBorder="1" applyAlignment="1"/>
    <xf numFmtId="0" fontId="3" fillId="2" borderId="0" xfId="4" applyFont="1" applyFill="1" applyBorder="1" applyAlignment="1"/>
    <xf numFmtId="0" fontId="3" fillId="2" borderId="8" xfId="2" applyFont="1" applyFill="1" applyBorder="1" applyAlignment="1"/>
    <xf numFmtId="0" fontId="3" fillId="2" borderId="10" xfId="3" applyFont="1" applyFill="1" applyBorder="1" applyAlignment="1"/>
    <xf numFmtId="0" fontId="3" fillId="2" borderId="12" xfId="4" applyFont="1" applyFill="1" applyBorder="1" applyAlignment="1"/>
    <xf numFmtId="3" fontId="6" fillId="11" borderId="14" xfId="6" applyNumberFormat="1" applyFont="1" applyFill="1" applyBorder="1">
      <alignment vertical="center"/>
    </xf>
    <xf numFmtId="0" fontId="3" fillId="0" borderId="17" xfId="9" applyFont="1" applyFill="1" applyBorder="1"/>
    <xf numFmtId="0" fontId="2" fillId="0" borderId="19" xfId="10" applyFont="1" applyFill="1" applyBorder="1" applyAlignment="1">
      <alignment vertical="center"/>
    </xf>
    <xf numFmtId="3" fontId="2" fillId="0" borderId="19" xfId="10" applyNumberFormat="1" applyFont="1" applyFill="1" applyBorder="1" applyAlignment="1">
      <alignment vertical="center"/>
    </xf>
    <xf numFmtId="164" fontId="2" fillId="0" borderId="19" xfId="10" applyNumberFormat="1" applyFont="1" applyFill="1" applyBorder="1" applyAlignment="1">
      <alignment vertical="center"/>
    </xf>
    <xf numFmtId="0" fontId="3" fillId="0" borderId="0" xfId="4" applyFont="1" applyFill="1" applyBorder="1"/>
    <xf numFmtId="0" fontId="2" fillId="0" borderId="0" xfId="8" applyNumberFormat="1" applyFont="1" applyFill="1">
      <alignment vertical="center"/>
    </xf>
    <xf numFmtId="0" fontId="2" fillId="0" borderId="0" xfId="8" applyNumberFormat="1" applyFont="1" applyFill="1" applyAlignment="1">
      <alignment vertical="center"/>
    </xf>
    <xf numFmtId="3" fontId="2" fillId="0" borderId="0" xfId="8" applyNumberFormat="1" applyFont="1" applyFill="1">
      <alignment vertical="center"/>
    </xf>
    <xf numFmtId="164" fontId="2" fillId="0" borderId="0" xfId="8" applyNumberFormat="1" applyFont="1" applyFill="1" applyBorder="1">
      <alignment vertical="center"/>
    </xf>
    <xf numFmtId="3" fontId="2" fillId="0" borderId="0" xfId="8" applyNumberFormat="1" applyFont="1" applyFill="1" applyBorder="1">
      <alignment vertical="center"/>
    </xf>
    <xf numFmtId="0" fontId="3" fillId="2" borderId="10" xfId="2" applyFont="1" applyFill="1" applyBorder="1" applyAlignment="1"/>
    <xf numFmtId="0" fontId="2" fillId="8" borderId="14" xfId="6" applyNumberFormat="1" applyFont="1" applyFill="1" applyBorder="1" applyAlignment="1">
      <alignment vertical="center" wrapText="1"/>
    </xf>
    <xf numFmtId="0" fontId="2" fillId="0" borderId="17" xfId="9" applyFont="1" applyFill="1" applyBorder="1"/>
    <xf numFmtId="0" fontId="2" fillId="0" borderId="19" xfId="4" applyFont="1" applyFill="1" applyBorder="1" applyAlignment="1">
      <alignment vertical="center"/>
    </xf>
    <xf numFmtId="3" fontId="2" fillId="0" borderId="19" xfId="4" applyNumberFormat="1" applyFont="1" applyFill="1" applyBorder="1" applyAlignment="1">
      <alignment vertical="center"/>
    </xf>
    <xf numFmtId="164" fontId="2" fillId="0" borderId="19" xfId="4" applyNumberFormat="1" applyFont="1" applyFill="1" applyBorder="1" applyAlignment="1">
      <alignment vertical="center"/>
    </xf>
    <xf numFmtId="0" fontId="2" fillId="0" borderId="0" xfId="4" applyFont="1" applyFill="1" applyBorder="1"/>
    <xf numFmtId="0" fontId="2" fillId="12" borderId="0" xfId="8" applyNumberFormat="1" applyFont="1" applyFill="1" applyAlignment="1">
      <alignment vertical="center"/>
    </xf>
    <xf numFmtId="3" fontId="2" fillId="12" borderId="0" xfId="8" applyNumberFormat="1" applyFont="1" applyFill="1">
      <alignment vertical="center"/>
    </xf>
    <xf numFmtId="164" fontId="2" fillId="12" borderId="0" xfId="8" applyNumberFormat="1" applyFont="1" applyFill="1">
      <alignment vertical="center"/>
    </xf>
    <xf numFmtId="3" fontId="2" fillId="12" borderId="0" xfId="8" applyNumberFormat="1" applyFont="1" applyFill="1" applyBorder="1">
      <alignment vertical="center"/>
    </xf>
    <xf numFmtId="0" fontId="2" fillId="0" borderId="8" xfId="2" applyFont="1" applyFill="1" applyBorder="1" applyAlignment="1"/>
    <xf numFmtId="0" fontId="2" fillId="0" borderId="10" xfId="3" applyFont="1" applyFill="1" applyBorder="1" applyAlignment="1">
      <alignment vertical="center"/>
    </xf>
    <xf numFmtId="0" fontId="2" fillId="0" borderId="10" xfId="11" applyFont="1" applyFill="1" applyBorder="1" applyAlignment="1">
      <alignment vertical="center"/>
    </xf>
    <xf numFmtId="3" fontId="2" fillId="0" borderId="10" xfId="8" applyNumberFormat="1" applyFont="1" applyFill="1" applyBorder="1">
      <alignment vertical="center"/>
    </xf>
    <xf numFmtId="164" fontId="2" fillId="0" borderId="10" xfId="8" applyNumberFormat="1" applyFont="1" applyFill="1" applyBorder="1">
      <alignment vertical="center"/>
    </xf>
    <xf numFmtId="0" fontId="2" fillId="0" borderId="12" xfId="4" applyFont="1" applyFill="1" applyBorder="1"/>
    <xf numFmtId="3" fontId="6" fillId="6" borderId="14" xfId="0" applyNumberFormat="1" applyFont="1" applyFill="1" applyBorder="1" applyAlignment="1">
      <alignment vertical="center"/>
    </xf>
    <xf numFmtId="164" fontId="6" fillId="6" borderId="14" xfId="1" applyNumberFormat="1" applyFont="1" applyFill="1" applyBorder="1" applyAlignment="1">
      <alignment vertical="center"/>
    </xf>
    <xf numFmtId="0" fontId="2" fillId="0" borderId="19" xfId="14" applyFont="1" applyFill="1" applyBorder="1" applyAlignment="1">
      <alignment vertical="center"/>
    </xf>
    <xf numFmtId="3" fontId="2" fillId="0" borderId="19" xfId="8" applyNumberFormat="1" applyFont="1" applyFill="1" applyBorder="1">
      <alignment vertical="center"/>
    </xf>
    <xf numFmtId="164" fontId="2" fillId="0" borderId="19" xfId="8" applyNumberFormat="1" applyFont="1" applyFill="1" applyBorder="1">
      <alignment vertical="center"/>
    </xf>
    <xf numFmtId="164" fontId="2" fillId="0" borderId="0" xfId="8" applyNumberFormat="1" applyFont="1" applyFill="1">
      <alignment vertical="center"/>
    </xf>
    <xf numFmtId="0" fontId="3" fillId="0" borderId="0" xfId="0" applyFont="1"/>
    <xf numFmtId="0" fontId="2" fillId="8" borderId="14" xfId="6" applyNumberFormat="1" applyFont="1" applyFill="1" applyBorder="1">
      <alignment vertical="center"/>
    </xf>
    <xf numFmtId="0" fontId="2" fillId="10" borderId="14" xfId="6" applyNumberFormat="1" applyFont="1" applyFill="1" applyBorder="1" applyAlignment="1">
      <alignment vertical="center"/>
    </xf>
    <xf numFmtId="0" fontId="2" fillId="8" borderId="14" xfId="7" applyNumberFormat="1" applyFont="1" applyFill="1" applyBorder="1" applyAlignment="1">
      <alignment horizontal="left" vertical="center"/>
    </xf>
    <xf numFmtId="0" fontId="2" fillId="8" borderId="14" xfId="7" applyNumberFormat="1" applyFont="1" applyFill="1" applyBorder="1" applyAlignment="1">
      <alignment vertical="center"/>
    </xf>
    <xf numFmtId="0" fontId="2" fillId="2" borderId="17" xfId="9" applyFont="1" applyFill="1" applyBorder="1"/>
    <xf numFmtId="0" fontId="3" fillId="2" borderId="19" xfId="10" applyFont="1" applyFill="1" applyBorder="1"/>
    <xf numFmtId="0" fontId="3" fillId="2" borderId="19" xfId="10" applyFont="1" applyFill="1" applyBorder="1" applyAlignment="1"/>
    <xf numFmtId="0" fontId="2" fillId="2" borderId="0" xfId="0" applyFont="1" applyFill="1" applyAlignment="1"/>
    <xf numFmtId="0" fontId="3" fillId="2" borderId="0" xfId="0" applyFont="1" applyFill="1"/>
    <xf numFmtId="164" fontId="6" fillId="11" borderId="14" xfId="1" applyNumberFormat="1" applyFont="1" applyFill="1" applyBorder="1" applyAlignment="1">
      <alignment vertical="center"/>
    </xf>
    <xf numFmtId="0" fontId="11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2" borderId="25" xfId="11" applyFont="1" applyFill="1" applyBorder="1"/>
    <xf numFmtId="0" fontId="2" fillId="2" borderId="27" xfId="15" applyFont="1" applyFill="1" applyBorder="1"/>
    <xf numFmtId="0" fontId="3" fillId="2" borderId="27" xfId="15" applyFont="1" applyFill="1" applyBorder="1"/>
    <xf numFmtId="0" fontId="3" fillId="2" borderId="28" xfId="14" applyFont="1" applyFill="1" applyBorder="1"/>
    <xf numFmtId="0" fontId="3" fillId="2" borderId="0" xfId="11" applyFont="1" applyFill="1" applyBorder="1" applyAlignment="1"/>
    <xf numFmtId="0" fontId="3" fillId="2" borderId="25" xfId="11" applyFont="1" applyFill="1" applyBorder="1" applyAlignment="1"/>
    <xf numFmtId="0" fontId="3" fillId="2" borderId="27" xfId="15" applyFont="1" applyFill="1" applyBorder="1" applyAlignment="1"/>
    <xf numFmtId="0" fontId="3" fillId="0" borderId="28" xfId="14" applyFont="1" applyFill="1" applyBorder="1"/>
    <xf numFmtId="0" fontId="3" fillId="2" borderId="25" xfId="2" applyFont="1" applyFill="1" applyBorder="1" applyAlignment="1"/>
    <xf numFmtId="0" fontId="3" fillId="2" borderId="27" xfId="4" applyFont="1" applyFill="1" applyBorder="1"/>
    <xf numFmtId="0" fontId="2" fillId="2" borderId="27" xfId="4" applyFont="1" applyFill="1" applyBorder="1"/>
    <xf numFmtId="0" fontId="2" fillId="0" borderId="28" xfId="14" applyFont="1" applyFill="1" applyBorder="1"/>
    <xf numFmtId="0" fontId="2" fillId="12" borderId="0" xfId="4" applyFont="1" applyFill="1" applyBorder="1"/>
    <xf numFmtId="0" fontId="2" fillId="2" borderId="25" xfId="4" applyFont="1" applyFill="1" applyBorder="1"/>
    <xf numFmtId="0" fontId="2" fillId="2" borderId="27" xfId="0" applyFont="1" applyFill="1" applyBorder="1"/>
    <xf numFmtId="3" fontId="3" fillId="2" borderId="27" xfId="0" applyNumberFormat="1" applyFont="1" applyFill="1" applyBorder="1" applyAlignment="1">
      <alignment horizontal="right" vertical="center"/>
    </xf>
    <xf numFmtId="3" fontId="3" fillId="2" borderId="27" xfId="0" applyNumberFormat="1" applyFont="1" applyFill="1" applyBorder="1" applyAlignment="1">
      <alignment vertical="center"/>
    </xf>
    <xf numFmtId="0" fontId="2" fillId="2" borderId="28" xfId="4" applyFont="1" applyFill="1" applyBorder="1"/>
    <xf numFmtId="0" fontId="2" fillId="2" borderId="28" xfId="14" applyFont="1" applyFill="1" applyBorder="1"/>
    <xf numFmtId="164" fontId="6" fillId="11" borderId="14" xfId="6" applyNumberFormat="1" applyFont="1" applyFill="1" applyBorder="1">
      <alignment vertical="center"/>
    </xf>
    <xf numFmtId="0" fontId="2" fillId="10" borderId="14" xfId="7" applyNumberFormat="1" applyFont="1" applyFill="1" applyBorder="1" applyAlignment="1">
      <alignment horizontal="left" vertical="center"/>
    </xf>
    <xf numFmtId="0" fontId="2" fillId="0" borderId="0" xfId="9" applyFont="1" applyFill="1" applyBorder="1"/>
    <xf numFmtId="0" fontId="2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164" fontId="2" fillId="0" borderId="0" xfId="4" applyNumberFormat="1" applyFont="1" applyFill="1" applyBorder="1" applyAlignment="1">
      <alignment vertical="center"/>
    </xf>
    <xf numFmtId="0" fontId="2" fillId="0" borderId="0" xfId="14" applyFont="1" applyFill="1" applyBorder="1"/>
    <xf numFmtId="0" fontId="2" fillId="8" borderId="14" xfId="7" applyNumberFormat="1" applyFont="1" applyFill="1" applyBorder="1">
      <alignment vertical="center"/>
    </xf>
    <xf numFmtId="0" fontId="6" fillId="11" borderId="14" xfId="12" applyNumberFormat="1" applyFont="1" applyFill="1" applyBorder="1" applyAlignment="1">
      <alignment vertical="center"/>
    </xf>
    <xf numFmtId="0" fontId="2" fillId="10" borderId="14" xfId="6" applyNumberFormat="1" applyFont="1" applyFill="1" applyBorder="1">
      <alignment vertical="center"/>
    </xf>
    <xf numFmtId="0" fontId="2" fillId="10" borderId="14" xfId="7" applyNumberFormat="1" applyFont="1" applyFill="1" applyBorder="1">
      <alignment vertical="center"/>
    </xf>
    <xf numFmtId="3" fontId="0" fillId="0" borderId="0" xfId="0" applyNumberFormat="1"/>
    <xf numFmtId="0" fontId="2" fillId="10" borderId="14" xfId="7" applyNumberFormat="1" applyFont="1" applyFill="1" applyBorder="1" applyAlignment="1">
      <alignment horizontal="left" vertical="center"/>
    </xf>
    <xf numFmtId="0" fontId="2" fillId="10" borderId="14" xfId="6" applyNumberFormat="1" applyFont="1" applyFill="1" applyBorder="1">
      <alignment vertical="center"/>
    </xf>
    <xf numFmtId="0" fontId="2" fillId="8" borderId="14" xfId="6" applyNumberFormat="1" applyFont="1" applyFill="1" applyBorder="1">
      <alignment vertical="center"/>
    </xf>
    <xf numFmtId="165" fontId="3" fillId="8" borderId="14" xfId="6" applyNumberFormat="1" applyFont="1" applyFill="1" applyBorder="1">
      <alignment vertical="center"/>
    </xf>
    <xf numFmtId="165" fontId="3" fillId="10" borderId="14" xfId="7" applyNumberFormat="1" applyFont="1" applyFill="1" applyBorder="1">
      <alignment vertical="center"/>
    </xf>
    <xf numFmtId="165" fontId="8" fillId="11" borderId="14" xfId="6" applyNumberFormat="1" applyFont="1" applyFill="1" applyBorder="1">
      <alignment vertical="center"/>
    </xf>
    <xf numFmtId="165" fontId="8" fillId="11" borderId="14" xfId="7" applyNumberFormat="1" applyFont="1" applyFill="1" applyBorder="1">
      <alignment vertical="center"/>
    </xf>
    <xf numFmtId="165" fontId="6" fillId="6" borderId="14" xfId="8" applyNumberFormat="1" applyFont="1" applyFill="1" applyBorder="1">
      <alignment vertical="center"/>
    </xf>
    <xf numFmtId="164" fontId="2" fillId="8" borderId="14" xfId="1" applyNumberFormat="1" applyFont="1" applyFill="1" applyBorder="1" applyAlignment="1">
      <alignment vertical="center"/>
    </xf>
    <xf numFmtId="164" fontId="2" fillId="10" borderId="14" xfId="1" applyNumberFormat="1" applyFont="1" applyFill="1" applyBorder="1" applyAlignment="1">
      <alignment vertical="center"/>
    </xf>
    <xf numFmtId="165" fontId="6" fillId="11" borderId="14" xfId="7" applyNumberFormat="1" applyFont="1" applyFill="1" applyBorder="1">
      <alignment vertical="center"/>
    </xf>
    <xf numFmtId="165" fontId="6" fillId="11" borderId="14" xfId="6" applyNumberFormat="1" applyFont="1" applyFill="1" applyBorder="1">
      <alignment vertical="center"/>
    </xf>
    <xf numFmtId="165" fontId="2" fillId="10" borderId="14" xfId="6" applyNumberFormat="1" applyFont="1" applyFill="1" applyBorder="1">
      <alignment vertical="center"/>
    </xf>
    <xf numFmtId="165" fontId="6" fillId="6" borderId="14" xfId="6" applyNumberFormat="1" applyFont="1" applyFill="1" applyBorder="1">
      <alignment vertical="center"/>
    </xf>
    <xf numFmtId="165" fontId="3" fillId="10" borderId="14" xfId="6" applyNumberFormat="1" applyFont="1" applyFill="1" applyBorder="1">
      <alignment vertical="center"/>
    </xf>
    <xf numFmtId="165" fontId="2" fillId="8" borderId="14" xfId="7" applyNumberFormat="1" applyFont="1" applyFill="1" applyBorder="1">
      <alignment vertical="center"/>
    </xf>
    <xf numFmtId="0" fontId="2" fillId="8" borderId="14" xfId="12" applyNumberFormat="1" applyFont="1" applyFill="1" applyBorder="1" applyAlignment="1">
      <alignment vertical="center"/>
    </xf>
    <xf numFmtId="0" fontId="2" fillId="0" borderId="30" xfId="9" applyFont="1" applyFill="1" applyBorder="1"/>
    <xf numFmtId="0" fontId="2" fillId="2" borderId="31" xfId="0" applyFont="1" applyFill="1" applyBorder="1"/>
    <xf numFmtId="0" fontId="2" fillId="0" borderId="31" xfId="4" applyFont="1" applyFill="1" applyBorder="1" applyAlignment="1">
      <alignment vertical="center"/>
    </xf>
    <xf numFmtId="3" fontId="2" fillId="0" borderId="31" xfId="4" applyNumberFormat="1" applyFont="1" applyFill="1" applyBorder="1" applyAlignment="1">
      <alignment vertical="center"/>
    </xf>
    <xf numFmtId="164" fontId="2" fillId="0" borderId="31" xfId="4" applyNumberFormat="1" applyFont="1" applyFill="1" applyBorder="1" applyAlignment="1">
      <alignment vertical="center"/>
    </xf>
    <xf numFmtId="0" fontId="2" fillId="0" borderId="32" xfId="14" applyFont="1" applyFill="1" applyBorder="1"/>
    <xf numFmtId="0" fontId="2" fillId="0" borderId="33" xfId="9" applyFont="1" applyFill="1" applyBorder="1"/>
    <xf numFmtId="0" fontId="2" fillId="0" borderId="34" xfId="14" applyFont="1" applyFill="1" applyBorder="1"/>
    <xf numFmtId="0" fontId="2" fillId="0" borderId="35" xfId="9" applyFont="1" applyFill="1" applyBorder="1"/>
    <xf numFmtId="0" fontId="2" fillId="0" borderId="36" xfId="4" applyFont="1" applyFill="1" applyBorder="1" applyAlignment="1">
      <alignment vertical="center"/>
    </xf>
    <xf numFmtId="3" fontId="2" fillId="0" borderId="36" xfId="4" applyNumberFormat="1" applyFont="1" applyFill="1" applyBorder="1" applyAlignment="1">
      <alignment vertical="center"/>
    </xf>
    <xf numFmtId="164" fontId="2" fillId="0" borderId="36" xfId="4" applyNumberFormat="1" applyFont="1" applyFill="1" applyBorder="1" applyAlignment="1">
      <alignment vertical="center"/>
    </xf>
    <xf numFmtId="0" fontId="2" fillId="0" borderId="37" xfId="14" applyFont="1" applyFill="1" applyBorder="1"/>
    <xf numFmtId="0" fontId="6" fillId="6" borderId="0" xfId="4" applyFont="1" applyFill="1" applyBorder="1" applyAlignment="1">
      <alignment vertical="center"/>
    </xf>
    <xf numFmtId="3" fontId="2" fillId="8" borderId="14" xfId="6" applyNumberFormat="1" applyFont="1" applyFill="1" applyBorder="1">
      <alignment vertical="center"/>
    </xf>
    <xf numFmtId="3" fontId="2" fillId="10" borderId="14" xfId="7" applyNumberFormat="1" applyFont="1" applyFill="1" applyBorder="1">
      <alignment vertical="center"/>
    </xf>
    <xf numFmtId="3" fontId="3" fillId="8" borderId="14" xfId="6" applyNumberFormat="1" applyFont="1" applyFill="1" applyBorder="1">
      <alignment vertical="center"/>
    </xf>
    <xf numFmtId="166" fontId="2" fillId="8" borderId="14" xfId="6" applyNumberFormat="1" applyFont="1" applyFill="1" applyBorder="1">
      <alignment vertical="center"/>
    </xf>
    <xf numFmtId="9" fontId="2" fillId="8" borderId="14" xfId="6" applyNumberFormat="1" applyFont="1" applyFill="1" applyBorder="1">
      <alignment vertical="center"/>
    </xf>
    <xf numFmtId="3" fontId="3" fillId="10" borderId="14" xfId="7" applyNumberFormat="1" applyFont="1" applyFill="1" applyBorder="1">
      <alignment vertical="center"/>
    </xf>
    <xf numFmtId="3" fontId="2" fillId="10" borderId="14" xfId="6" applyNumberFormat="1" applyFont="1" applyFill="1" applyBorder="1">
      <alignment vertical="center"/>
    </xf>
    <xf numFmtId="3" fontId="3" fillId="10" borderId="14" xfId="6" applyNumberFormat="1" applyFont="1" applyFill="1" applyBorder="1">
      <alignment vertical="center"/>
    </xf>
    <xf numFmtId="165" fontId="0" fillId="0" borderId="0" xfId="0" applyNumberFormat="1"/>
    <xf numFmtId="165" fontId="3" fillId="8" borderId="20" xfId="6" applyNumberFormat="1" applyFont="1" applyFill="1" applyBorder="1" applyAlignment="1">
      <alignment horizontal="right" vertical="center"/>
    </xf>
    <xf numFmtId="165" fontId="3" fillId="8" borderId="22" xfId="6" applyNumberFormat="1" applyFont="1" applyFill="1" applyBorder="1" applyAlignment="1">
      <alignment horizontal="right" vertical="center"/>
    </xf>
    <xf numFmtId="164" fontId="2" fillId="8" borderId="20" xfId="1" applyNumberFormat="1" applyFont="1" applyFill="1" applyBorder="1" applyAlignment="1">
      <alignment horizontal="right" vertical="center"/>
    </xf>
    <xf numFmtId="164" fontId="2" fillId="8" borderId="22" xfId="1" applyNumberFormat="1" applyFont="1" applyFill="1" applyBorder="1" applyAlignment="1">
      <alignment horizontal="right" vertical="center"/>
    </xf>
    <xf numFmtId="0" fontId="2" fillId="10" borderId="20" xfId="7" applyNumberFormat="1" applyFont="1" applyFill="1" applyBorder="1" applyAlignment="1">
      <alignment horizontal="left" vertical="center"/>
    </xf>
    <xf numFmtId="0" fontId="2" fillId="10" borderId="22" xfId="7" applyNumberFormat="1" applyFont="1" applyFill="1" applyBorder="1" applyAlignment="1">
      <alignment horizontal="left" vertical="center"/>
    </xf>
    <xf numFmtId="0" fontId="2" fillId="10" borderId="14" xfId="6" applyNumberFormat="1" applyFont="1" applyFill="1" applyBorder="1">
      <alignment vertical="center"/>
    </xf>
    <xf numFmtId="0" fontId="6" fillId="6" borderId="14" xfId="6" applyNumberFormat="1" applyFont="1" applyFill="1" applyBorder="1">
      <alignment vertical="center"/>
    </xf>
    <xf numFmtId="0" fontId="2" fillId="8" borderId="20" xfId="7" applyNumberFormat="1" applyFont="1" applyFill="1" applyBorder="1" applyAlignment="1">
      <alignment horizontal="left" vertical="center"/>
    </xf>
    <xf numFmtId="0" fontId="2" fillId="8" borderId="21" xfId="7" applyNumberFormat="1" applyFont="1" applyFill="1" applyBorder="1" applyAlignment="1">
      <alignment horizontal="left" vertical="center"/>
    </xf>
    <xf numFmtId="0" fontId="2" fillId="8" borderId="22" xfId="7" applyNumberFormat="1" applyFont="1" applyFill="1" applyBorder="1" applyAlignment="1">
      <alignment horizontal="left" vertical="center"/>
    </xf>
    <xf numFmtId="0" fontId="2" fillId="10" borderId="20" xfId="6" applyNumberFormat="1" applyFont="1" applyFill="1" applyBorder="1" applyAlignment="1">
      <alignment horizontal="left" vertical="center" wrapText="1"/>
    </xf>
    <xf numFmtId="0" fontId="2" fillId="10" borderId="21" xfId="6" applyNumberFormat="1" applyFont="1" applyFill="1" applyBorder="1" applyAlignment="1">
      <alignment horizontal="left" vertical="center" wrapText="1"/>
    </xf>
    <xf numFmtId="0" fontId="2" fillId="10" borderId="22" xfId="6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6" borderId="14" xfId="13" applyNumberFormat="1" applyFont="1" applyFill="1" applyBorder="1" applyAlignment="1">
      <alignment horizontal="left" vertical="center"/>
    </xf>
    <xf numFmtId="0" fontId="2" fillId="8" borderId="14" xfId="6" applyNumberFormat="1" applyFont="1" applyFill="1" applyBorder="1" applyAlignment="1">
      <alignment horizontal="left" vertical="center"/>
    </xf>
    <xf numFmtId="0" fontId="2" fillId="10" borderId="14" xfId="6" applyNumberFormat="1" applyFont="1" applyFill="1" applyBorder="1" applyAlignment="1">
      <alignment horizontal="left" vertical="center"/>
    </xf>
    <xf numFmtId="0" fontId="6" fillId="11" borderId="15" xfId="6" applyNumberFormat="1" applyFont="1" applyFill="1" applyBorder="1" applyAlignment="1">
      <alignment horizontal="left" vertical="center"/>
    </xf>
    <xf numFmtId="0" fontId="6" fillId="11" borderId="29" xfId="6" applyNumberFormat="1" applyFont="1" applyFill="1" applyBorder="1" applyAlignment="1">
      <alignment horizontal="left" vertical="center"/>
    </xf>
    <xf numFmtId="0" fontId="2" fillId="8" borderId="20" xfId="7" applyNumberFormat="1" applyFont="1" applyFill="1" applyBorder="1" applyAlignment="1">
      <alignment horizontal="center" vertical="center"/>
    </xf>
    <xf numFmtId="0" fontId="2" fillId="8" borderId="22" xfId="7" applyNumberFormat="1" applyFont="1" applyFill="1" applyBorder="1" applyAlignment="1">
      <alignment horizontal="center" vertical="center"/>
    </xf>
    <xf numFmtId="165" fontId="2" fillId="8" borderId="20" xfId="6" applyNumberFormat="1" applyFont="1" applyFill="1" applyBorder="1" applyAlignment="1">
      <alignment horizontal="right" vertical="center"/>
    </xf>
    <xf numFmtId="165" fontId="2" fillId="8" borderId="22" xfId="6" applyNumberFormat="1" applyFont="1" applyFill="1" applyBorder="1" applyAlignment="1">
      <alignment horizontal="right" vertical="center"/>
    </xf>
    <xf numFmtId="0" fontId="2" fillId="8" borderId="14" xfId="7" applyNumberFormat="1" applyFont="1" applyFill="1" applyBorder="1">
      <alignment vertical="center"/>
    </xf>
    <xf numFmtId="0" fontId="6" fillId="6" borderId="14" xfId="8" applyNumberFormat="1" applyFont="1" applyFill="1" applyBorder="1">
      <alignment vertical="center"/>
    </xf>
    <xf numFmtId="0" fontId="2" fillId="8" borderId="14" xfId="6" applyNumberFormat="1" applyFont="1" applyFill="1" applyBorder="1">
      <alignment vertical="center"/>
    </xf>
    <xf numFmtId="0" fontId="2" fillId="10" borderId="14" xfId="7" applyNumberFormat="1" applyFont="1" applyFill="1" applyBorder="1" applyAlignment="1">
      <alignment horizontal="left" vertical="center"/>
    </xf>
    <xf numFmtId="0" fontId="6" fillId="11" borderId="14" xfId="5" applyFont="1" applyFill="1" applyBorder="1" applyAlignment="1">
      <alignment horizontal="left" vertical="center" wrapText="1"/>
    </xf>
    <xf numFmtId="0" fontId="6" fillId="11" borderId="14" xfId="8" applyNumberFormat="1" applyFont="1" applyFill="1" applyBorder="1" applyAlignment="1">
      <alignment horizontal="left" vertical="center"/>
    </xf>
    <xf numFmtId="0" fontId="2" fillId="8" borderId="21" xfId="6" applyNumberFormat="1" applyFont="1" applyFill="1" applyBorder="1" applyAlignment="1">
      <alignment horizontal="left" vertical="center"/>
    </xf>
    <xf numFmtId="0" fontId="2" fillId="8" borderId="22" xfId="6" applyNumberFormat="1" applyFont="1" applyFill="1" applyBorder="1" applyAlignment="1">
      <alignment horizontal="left" vertical="center"/>
    </xf>
    <xf numFmtId="0" fontId="2" fillId="10" borderId="21" xfId="7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2" fillId="8" borderId="20" xfId="6" applyNumberFormat="1" applyFont="1" applyFill="1" applyBorder="1" applyAlignment="1">
      <alignment horizontal="left" vertical="center"/>
    </xf>
  </cellXfs>
  <cellStyles count="16">
    <cellStyle name="BordeEsqDI" xfId="14"/>
    <cellStyle name="BordeEsqDS" xfId="11"/>
    <cellStyle name="BordeEsqII" xfId="9"/>
    <cellStyle name="BordeEsqIS" xfId="2"/>
    <cellStyle name="BordeTablaDer" xfId="15"/>
    <cellStyle name="BordeTablaInf" xfId="10"/>
    <cellStyle name="BordeTablaIzq" xfId="4"/>
    <cellStyle name="BordeTablaSup" xfId="3"/>
    <cellStyle name="fColor1" xfId="6"/>
    <cellStyle name="fColor2" xfId="7"/>
    <cellStyle name="fTitulo" xfId="5"/>
    <cellStyle name="fTotal0" xfId="8"/>
    <cellStyle name="fTotal1" xfId="12"/>
    <cellStyle name="fTotal2" xfId="13"/>
    <cellStyle name="Normal" xfId="0" builtinId="0"/>
    <cellStyle name="Percentual" xfId="1" builtinId="5"/>
  </cellStyles>
  <dxfs count="0"/>
  <tableStyles count="0" defaultTableStyle="TableStyleMedium9" defaultPivotStyle="PivotStyleLight16"/>
  <colors>
    <mruColors>
      <color rgb="FFDBE5F1"/>
      <color rgb="FF376091"/>
      <color rgb="FFB8CCE4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8"/>
  <sheetViews>
    <sheetView showGridLines="0" tabSelected="1" topLeftCell="A106" zoomScaleNormal="100" zoomScaleSheetLayoutView="100" workbookViewId="0">
      <selection activeCell="H118" sqref="H118"/>
    </sheetView>
  </sheetViews>
  <sheetFormatPr defaultRowHeight="15"/>
  <cols>
    <col min="1" max="1" width="0.85546875" customWidth="1"/>
    <col min="2" max="2" width="0.5703125" style="1" customWidth="1"/>
    <col min="3" max="3" width="18" style="1" customWidth="1"/>
    <col min="4" max="4" width="63.85546875" style="83" bestFit="1" customWidth="1"/>
    <col min="5" max="8" width="11.42578125" style="1" customWidth="1"/>
    <col min="9" max="9" width="11.42578125" style="84" customWidth="1"/>
    <col min="10" max="10" width="0.5703125" style="1" customWidth="1"/>
  </cols>
  <sheetData>
    <row r="1" spans="2:13" ht="16.5" thickTop="1" thickBot="1">
      <c r="C1" s="175" t="s">
        <v>0</v>
      </c>
      <c r="D1" s="175"/>
      <c r="E1" s="175"/>
      <c r="F1" s="175"/>
      <c r="G1" s="175"/>
      <c r="H1" s="194"/>
      <c r="I1" s="2"/>
    </row>
    <row r="2" spans="2:13" ht="16.5" thickTop="1" thickBot="1">
      <c r="C2" s="174" t="s">
        <v>164</v>
      </c>
      <c r="D2" s="175"/>
      <c r="E2" s="175"/>
      <c r="F2" s="175"/>
      <c r="G2" s="175"/>
      <c r="H2" s="2"/>
      <c r="I2" s="1"/>
    </row>
    <row r="3" spans="2:13" ht="16.5" thickTop="1" thickBot="1">
      <c r="C3" s="3"/>
      <c r="D3" s="4"/>
      <c r="E3" s="3"/>
      <c r="F3" s="3"/>
      <c r="G3" s="3"/>
      <c r="H3" s="3"/>
      <c r="I3" s="5"/>
      <c r="J3" s="88"/>
    </row>
    <row r="4" spans="2:13" ht="16.5" thickTop="1" thickBot="1">
      <c r="C4" s="174" t="s">
        <v>1</v>
      </c>
      <c r="D4" s="175"/>
      <c r="E4" s="175"/>
      <c r="F4" s="175"/>
      <c r="G4" s="175"/>
      <c r="H4" s="194"/>
      <c r="I4" s="6"/>
      <c r="J4" s="88"/>
    </row>
    <row r="5" spans="2:13" ht="15.75" thickTop="1">
      <c r="B5" s="3"/>
      <c r="C5" s="7"/>
      <c r="D5" s="8"/>
      <c r="E5" s="9"/>
      <c r="F5" s="9"/>
      <c r="G5" s="9"/>
      <c r="H5" s="3"/>
      <c r="I5" s="3"/>
      <c r="J5" s="3"/>
    </row>
    <row r="6" spans="2:13" ht="3.75" customHeight="1">
      <c r="B6" s="10"/>
      <c r="C6" s="11"/>
      <c r="D6" s="12"/>
      <c r="E6" s="11"/>
      <c r="F6" s="11"/>
      <c r="G6" s="11"/>
      <c r="H6" s="11"/>
      <c r="I6" s="13"/>
      <c r="J6" s="89"/>
    </row>
    <row r="7" spans="2:13" ht="19.5" customHeight="1">
      <c r="B7" s="14"/>
      <c r="C7" s="15" t="s">
        <v>2</v>
      </c>
      <c r="D7" s="16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90"/>
    </row>
    <row r="8" spans="2:13" ht="19.5" customHeight="1">
      <c r="B8" s="14"/>
      <c r="C8" s="17" t="s">
        <v>9</v>
      </c>
      <c r="D8" s="18" t="s">
        <v>10</v>
      </c>
      <c r="E8" s="151">
        <v>60</v>
      </c>
      <c r="F8" s="19">
        <f>E8/I8</f>
        <v>0.42253521126760563</v>
      </c>
      <c r="G8" s="151">
        <v>82</v>
      </c>
      <c r="H8" s="19">
        <f>G8/I8</f>
        <v>0.57746478873239437</v>
      </c>
      <c r="I8" s="123">
        <f>E8+G8</f>
        <v>142</v>
      </c>
      <c r="J8" s="90"/>
      <c r="K8" s="119"/>
      <c r="M8" s="119"/>
    </row>
    <row r="9" spans="2:13" ht="19.5" customHeight="1">
      <c r="B9" s="14"/>
      <c r="C9" s="20" t="s">
        <v>11</v>
      </c>
      <c r="D9" s="21" t="s">
        <v>12</v>
      </c>
      <c r="E9" s="152">
        <v>1465</v>
      </c>
      <c r="F9" s="22">
        <f t="shared" ref="F9:F11" si="0">E9/I9</f>
        <v>0.52340121471954271</v>
      </c>
      <c r="G9" s="152">
        <v>1334</v>
      </c>
      <c r="H9" s="22">
        <f t="shared" ref="H9:H11" si="1">G9/I9</f>
        <v>0.47659878528045729</v>
      </c>
      <c r="I9" s="124">
        <f t="shared" ref="I9:I32" si="2">E9+G9</f>
        <v>2799</v>
      </c>
      <c r="J9" s="90"/>
      <c r="K9" s="119"/>
      <c r="M9" s="119"/>
    </row>
    <row r="10" spans="2:13" ht="19.5" customHeight="1">
      <c r="B10" s="14"/>
      <c r="C10" s="177" t="s">
        <v>13</v>
      </c>
      <c r="D10" s="18" t="s">
        <v>14</v>
      </c>
      <c r="E10" s="151">
        <v>221</v>
      </c>
      <c r="F10" s="19">
        <f t="shared" si="0"/>
        <v>0.16394658753709199</v>
      </c>
      <c r="G10" s="151">
        <v>1127</v>
      </c>
      <c r="H10" s="19">
        <f t="shared" si="1"/>
        <v>0.83605341246290799</v>
      </c>
      <c r="I10" s="123">
        <f t="shared" si="2"/>
        <v>1348</v>
      </c>
      <c r="J10" s="90"/>
      <c r="K10" s="159"/>
      <c r="M10" s="159"/>
    </row>
    <row r="11" spans="2:13" ht="19.5" customHeight="1">
      <c r="B11" s="14"/>
      <c r="C11" s="177"/>
      <c r="D11" s="18" t="s">
        <v>15</v>
      </c>
      <c r="E11" s="151">
        <v>104</v>
      </c>
      <c r="F11" s="19">
        <f t="shared" si="0"/>
        <v>0.21532091097308489</v>
      </c>
      <c r="G11" s="151">
        <v>379</v>
      </c>
      <c r="H11" s="19">
        <f t="shared" si="1"/>
        <v>0.78467908902691508</v>
      </c>
      <c r="I11" s="123">
        <f t="shared" si="2"/>
        <v>483</v>
      </c>
      <c r="J11" s="90"/>
      <c r="K11" s="119"/>
      <c r="M11" s="119"/>
    </row>
    <row r="12" spans="2:13" ht="19.5" customHeight="1">
      <c r="B12" s="14"/>
      <c r="C12" s="177"/>
      <c r="D12" s="23" t="s">
        <v>16</v>
      </c>
      <c r="E12" s="125">
        <f>SUM(E10:E11)</f>
        <v>325</v>
      </c>
      <c r="F12" s="24">
        <f t="shared" ref="F12:F33" si="3">E12/I12</f>
        <v>0.1774986346258875</v>
      </c>
      <c r="G12" s="125">
        <f>SUM(G10:G11)</f>
        <v>1506</v>
      </c>
      <c r="H12" s="24">
        <f t="shared" ref="H12:H34" si="4">G12/I12</f>
        <v>0.82250136537411256</v>
      </c>
      <c r="I12" s="125">
        <f>SUM(I10:I11)</f>
        <v>1831</v>
      </c>
      <c r="J12" s="90"/>
      <c r="K12" s="159"/>
      <c r="M12" s="159"/>
    </row>
    <row r="13" spans="2:13" ht="19.5" customHeight="1">
      <c r="B13" s="14"/>
      <c r="C13" s="20" t="s">
        <v>17</v>
      </c>
      <c r="D13" s="21" t="s">
        <v>18</v>
      </c>
      <c r="E13" s="152">
        <v>229</v>
      </c>
      <c r="F13" s="22">
        <f t="shared" si="3"/>
        <v>0.16642441860465115</v>
      </c>
      <c r="G13" s="152">
        <v>1147</v>
      </c>
      <c r="H13" s="22">
        <f t="shared" si="4"/>
        <v>0.83357558139534882</v>
      </c>
      <c r="I13" s="124">
        <f t="shared" si="2"/>
        <v>1376</v>
      </c>
      <c r="J13" s="90"/>
      <c r="K13" s="159"/>
      <c r="M13" s="159"/>
    </row>
    <row r="14" spans="2:13" ht="19.5" customHeight="1">
      <c r="B14" s="14"/>
      <c r="C14" s="177" t="s">
        <v>19</v>
      </c>
      <c r="D14" s="18" t="s">
        <v>14</v>
      </c>
      <c r="E14" s="151">
        <v>629</v>
      </c>
      <c r="F14" s="19">
        <f t="shared" si="3"/>
        <v>0.23709008669430834</v>
      </c>
      <c r="G14" s="151">
        <v>2024</v>
      </c>
      <c r="H14" s="19">
        <f t="shared" si="4"/>
        <v>0.76290991330569169</v>
      </c>
      <c r="I14" s="123">
        <f t="shared" si="2"/>
        <v>2653</v>
      </c>
      <c r="J14" s="90"/>
      <c r="K14" s="159"/>
      <c r="M14" s="159"/>
    </row>
    <row r="15" spans="2:13" ht="19.5" customHeight="1">
      <c r="B15" s="14"/>
      <c r="C15" s="177"/>
      <c r="D15" s="18" t="s">
        <v>20</v>
      </c>
      <c r="E15" s="151">
        <v>204</v>
      </c>
      <c r="F15" s="19">
        <f t="shared" si="3"/>
        <v>0.49877750611246946</v>
      </c>
      <c r="G15" s="151">
        <v>205</v>
      </c>
      <c r="H15" s="19">
        <f t="shared" si="4"/>
        <v>0.5012224938875306</v>
      </c>
      <c r="I15" s="123">
        <f t="shared" si="2"/>
        <v>409</v>
      </c>
      <c r="J15" s="90"/>
      <c r="K15" s="159"/>
      <c r="M15" s="159"/>
    </row>
    <row r="16" spans="2:13" ht="19.5" customHeight="1">
      <c r="B16" s="14"/>
      <c r="C16" s="177"/>
      <c r="D16" s="23" t="s">
        <v>21</v>
      </c>
      <c r="E16" s="125">
        <f>SUM(E14:E15)</f>
        <v>833</v>
      </c>
      <c r="F16" s="24">
        <f t="shared" si="3"/>
        <v>0.2720444154147616</v>
      </c>
      <c r="G16" s="125">
        <f>SUM(G14:G15)</f>
        <v>2229</v>
      </c>
      <c r="H16" s="24">
        <f t="shared" si="4"/>
        <v>0.72795558458523846</v>
      </c>
      <c r="I16" s="125">
        <f>SUM(I14:I15)</f>
        <v>3062</v>
      </c>
      <c r="J16" s="90"/>
      <c r="K16" s="159"/>
      <c r="M16" s="159"/>
    </row>
    <row r="17" spans="1:13" ht="19.5" customHeight="1">
      <c r="B17" s="14"/>
      <c r="C17" s="188" t="s">
        <v>22</v>
      </c>
      <c r="D17" s="21" t="s">
        <v>23</v>
      </c>
      <c r="E17" s="26">
        <v>248</v>
      </c>
      <c r="F17" s="129">
        <f t="shared" si="3"/>
        <v>0.24676616915422886</v>
      </c>
      <c r="G17" s="26">
        <v>757</v>
      </c>
      <c r="H17" s="129">
        <f t="shared" si="4"/>
        <v>0.75323383084577111</v>
      </c>
      <c r="I17" s="124">
        <f t="shared" si="2"/>
        <v>1005</v>
      </c>
      <c r="J17" s="90"/>
      <c r="K17" s="119"/>
      <c r="M17" s="119"/>
    </row>
    <row r="18" spans="1:13" ht="19.5" customHeight="1">
      <c r="B18" s="14"/>
      <c r="C18" s="188"/>
      <c r="D18" s="21" t="s">
        <v>24</v>
      </c>
      <c r="E18" s="26">
        <v>68</v>
      </c>
      <c r="F18" s="129">
        <f t="shared" si="3"/>
        <v>0.36363636363636365</v>
      </c>
      <c r="G18" s="26">
        <v>119</v>
      </c>
      <c r="H18" s="129">
        <f t="shared" si="4"/>
        <v>0.63636363636363635</v>
      </c>
      <c r="I18" s="124">
        <f t="shared" si="2"/>
        <v>187</v>
      </c>
      <c r="J18" s="90"/>
      <c r="K18" s="119"/>
      <c r="M18" s="119"/>
    </row>
    <row r="19" spans="1:13" ht="19.5" customHeight="1">
      <c r="B19" s="14"/>
      <c r="C19" s="188"/>
      <c r="D19" s="25" t="s">
        <v>25</v>
      </c>
      <c r="E19" s="126">
        <f>SUM(E17:E18)</f>
        <v>316</v>
      </c>
      <c r="F19" s="24">
        <f t="shared" si="3"/>
        <v>0.2651006711409396</v>
      </c>
      <c r="G19" s="126">
        <f>SUM(G17:G18)</f>
        <v>876</v>
      </c>
      <c r="H19" s="24">
        <f t="shared" si="4"/>
        <v>0.7348993288590604</v>
      </c>
      <c r="I19" s="126">
        <f>SUM(I17:I18)</f>
        <v>1192</v>
      </c>
      <c r="J19" s="90"/>
      <c r="K19" s="159"/>
      <c r="M19" s="159"/>
    </row>
    <row r="20" spans="1:13" ht="19.5" customHeight="1">
      <c r="B20" s="14"/>
      <c r="C20" s="17" t="s">
        <v>26</v>
      </c>
      <c r="D20" s="18" t="s">
        <v>27</v>
      </c>
      <c r="E20" s="27">
        <v>142</v>
      </c>
      <c r="F20" s="128">
        <f t="shared" si="3"/>
        <v>9.7527472527472528E-2</v>
      </c>
      <c r="G20" s="27">
        <v>1314</v>
      </c>
      <c r="H20" s="128">
        <f t="shared" si="4"/>
        <v>0.90247252747252749</v>
      </c>
      <c r="I20" s="123">
        <f t="shared" si="2"/>
        <v>1456</v>
      </c>
      <c r="J20" s="90"/>
      <c r="K20" s="119"/>
      <c r="M20" s="119"/>
    </row>
    <row r="21" spans="1:13" ht="19.5" customHeight="1">
      <c r="A21">
        <v>532</v>
      </c>
      <c r="B21" s="14"/>
      <c r="C21" s="120" t="s">
        <v>28</v>
      </c>
      <c r="D21" s="21" t="s">
        <v>12</v>
      </c>
      <c r="E21" s="26">
        <v>532</v>
      </c>
      <c r="F21" s="129">
        <f t="shared" si="3"/>
        <v>0.46020761245674741</v>
      </c>
      <c r="G21" s="26">
        <v>624</v>
      </c>
      <c r="H21" s="129">
        <f t="shared" si="4"/>
        <v>0.53979238754325265</v>
      </c>
      <c r="I21" s="124">
        <f t="shared" si="2"/>
        <v>1156</v>
      </c>
      <c r="J21" s="90"/>
      <c r="K21" s="119"/>
      <c r="M21" s="119"/>
    </row>
    <row r="22" spans="1:13" ht="19.5" customHeight="1">
      <c r="B22" s="14"/>
      <c r="C22" s="177" t="s">
        <v>29</v>
      </c>
      <c r="D22" s="18" t="s">
        <v>30</v>
      </c>
      <c r="E22" s="27">
        <v>1</v>
      </c>
      <c r="F22" s="19">
        <f t="shared" si="3"/>
        <v>9.0909090909090912E-2</v>
      </c>
      <c r="G22" s="27">
        <v>10</v>
      </c>
      <c r="H22" s="19">
        <f t="shared" si="4"/>
        <v>0.90909090909090906</v>
      </c>
      <c r="I22" s="153">
        <f t="shared" si="2"/>
        <v>11</v>
      </c>
      <c r="J22" s="90"/>
      <c r="K22" s="119"/>
      <c r="M22" s="119"/>
    </row>
    <row r="23" spans="1:13" ht="19.5" customHeight="1">
      <c r="B23" s="14"/>
      <c r="C23" s="177"/>
      <c r="D23" s="18" t="s">
        <v>31</v>
      </c>
      <c r="E23" s="28">
        <v>1</v>
      </c>
      <c r="F23" s="154">
        <f t="shared" si="3"/>
        <v>8.3333333333333329E-2</v>
      </c>
      <c r="G23" s="27">
        <v>11</v>
      </c>
      <c r="H23" s="155">
        <f t="shared" si="4"/>
        <v>0.91666666666666663</v>
      </c>
      <c r="I23" s="153">
        <f t="shared" si="2"/>
        <v>12</v>
      </c>
      <c r="J23" s="90"/>
      <c r="K23" s="159"/>
      <c r="M23" s="159"/>
    </row>
    <row r="24" spans="1:13" ht="19.5" customHeight="1">
      <c r="B24" s="14"/>
      <c r="C24" s="177"/>
      <c r="D24" s="18" t="s">
        <v>32</v>
      </c>
      <c r="E24" s="28">
        <v>0</v>
      </c>
      <c r="F24" s="154">
        <f t="shared" si="3"/>
        <v>0</v>
      </c>
      <c r="G24" s="27">
        <v>4</v>
      </c>
      <c r="H24" s="155">
        <f t="shared" si="4"/>
        <v>1</v>
      </c>
      <c r="I24" s="153">
        <f t="shared" si="2"/>
        <v>4</v>
      </c>
      <c r="J24" s="90"/>
    </row>
    <row r="25" spans="1:13" ht="19.5" customHeight="1">
      <c r="B25" s="14"/>
      <c r="C25" s="177"/>
      <c r="D25" s="18" t="s">
        <v>33</v>
      </c>
      <c r="E25" s="27">
        <v>0</v>
      </c>
      <c r="F25" s="19">
        <f t="shared" si="3"/>
        <v>0</v>
      </c>
      <c r="G25" s="27">
        <v>12</v>
      </c>
      <c r="H25" s="19">
        <f t="shared" si="4"/>
        <v>1</v>
      </c>
      <c r="I25" s="153">
        <f t="shared" si="2"/>
        <v>12</v>
      </c>
      <c r="J25" s="90"/>
    </row>
    <row r="26" spans="1:13" ht="19.5" customHeight="1">
      <c r="B26" s="14"/>
      <c r="C26" s="177"/>
      <c r="D26" s="18" t="s">
        <v>34</v>
      </c>
      <c r="E26" s="27">
        <v>5</v>
      </c>
      <c r="F26" s="19">
        <f t="shared" si="3"/>
        <v>0.20833333333333334</v>
      </c>
      <c r="G26" s="27">
        <v>19</v>
      </c>
      <c r="H26" s="19">
        <f t="shared" si="4"/>
        <v>0.79166666666666663</v>
      </c>
      <c r="I26" s="153">
        <f t="shared" si="2"/>
        <v>24</v>
      </c>
      <c r="J26" s="90"/>
    </row>
    <row r="27" spans="1:13" ht="19.5" customHeight="1">
      <c r="B27" s="14"/>
      <c r="C27" s="177"/>
      <c r="D27" s="18" t="s">
        <v>35</v>
      </c>
      <c r="E27" s="28">
        <v>1</v>
      </c>
      <c r="F27" s="19">
        <f t="shared" si="3"/>
        <v>0.5</v>
      </c>
      <c r="G27" s="27">
        <v>1</v>
      </c>
      <c r="H27" s="19">
        <f t="shared" si="4"/>
        <v>0.5</v>
      </c>
      <c r="I27" s="153">
        <f t="shared" si="2"/>
        <v>2</v>
      </c>
      <c r="J27" s="90"/>
    </row>
    <row r="28" spans="1:13" ht="19.5" customHeight="1">
      <c r="B28" s="14"/>
      <c r="C28" s="177"/>
      <c r="D28" s="18" t="s">
        <v>36</v>
      </c>
      <c r="E28" s="28">
        <v>2</v>
      </c>
      <c r="F28" s="19">
        <f t="shared" si="3"/>
        <v>0.14285714285714285</v>
      </c>
      <c r="G28" s="27">
        <v>12</v>
      </c>
      <c r="H28" s="19">
        <f t="shared" si="4"/>
        <v>0.8571428571428571</v>
      </c>
      <c r="I28" s="153">
        <f t="shared" si="2"/>
        <v>14</v>
      </c>
      <c r="J28" s="90"/>
    </row>
    <row r="29" spans="1:13" ht="19.5" customHeight="1">
      <c r="B29" s="14"/>
      <c r="C29" s="177"/>
      <c r="D29" s="18" t="s">
        <v>37</v>
      </c>
      <c r="E29" s="28">
        <v>1</v>
      </c>
      <c r="F29" s="19">
        <f t="shared" si="3"/>
        <v>5.2631578947368418E-2</v>
      </c>
      <c r="G29" s="27">
        <v>18</v>
      </c>
      <c r="H29" s="19">
        <f t="shared" si="4"/>
        <v>0.94736842105263153</v>
      </c>
      <c r="I29" s="153">
        <f t="shared" si="2"/>
        <v>19</v>
      </c>
      <c r="J29" s="90"/>
    </row>
    <row r="30" spans="1:13" ht="19.5" customHeight="1">
      <c r="B30" s="14"/>
      <c r="C30" s="177"/>
      <c r="D30" s="18" t="s">
        <v>152</v>
      </c>
      <c r="E30" s="27">
        <v>0</v>
      </c>
      <c r="F30" s="19">
        <f t="shared" si="3"/>
        <v>0</v>
      </c>
      <c r="G30" s="27">
        <v>1</v>
      </c>
      <c r="H30" s="19">
        <f t="shared" si="4"/>
        <v>1</v>
      </c>
      <c r="I30" s="153">
        <f t="shared" si="2"/>
        <v>1</v>
      </c>
      <c r="J30" s="90"/>
    </row>
    <row r="31" spans="1:13" ht="19.5" customHeight="1">
      <c r="B31" s="14"/>
      <c r="C31" s="177"/>
      <c r="D31" s="18" t="s">
        <v>153</v>
      </c>
      <c r="E31" s="27">
        <v>0</v>
      </c>
      <c r="F31" s="19">
        <f t="shared" si="3"/>
        <v>0</v>
      </c>
      <c r="G31" s="27">
        <v>4</v>
      </c>
      <c r="H31" s="19">
        <f t="shared" si="4"/>
        <v>1</v>
      </c>
      <c r="I31" s="153">
        <f t="shared" si="2"/>
        <v>4</v>
      </c>
      <c r="J31" s="90"/>
    </row>
    <row r="32" spans="1:13" ht="19.5" customHeight="1">
      <c r="B32" s="14"/>
      <c r="C32" s="177"/>
      <c r="D32" s="18" t="s">
        <v>154</v>
      </c>
      <c r="E32" s="28">
        <v>0</v>
      </c>
      <c r="F32" s="19">
        <f t="shared" si="3"/>
        <v>0</v>
      </c>
      <c r="G32" s="27">
        <v>6</v>
      </c>
      <c r="H32" s="19">
        <f t="shared" si="4"/>
        <v>1</v>
      </c>
      <c r="I32" s="153">
        <f t="shared" si="2"/>
        <v>6</v>
      </c>
      <c r="J32" s="90"/>
    </row>
    <row r="33" spans="2:12" ht="19.5" customHeight="1">
      <c r="B33" s="14"/>
      <c r="C33" s="177"/>
      <c r="D33" s="23" t="s">
        <v>38</v>
      </c>
      <c r="E33" s="125">
        <f>SUM(E22:E32)</f>
        <v>11</v>
      </c>
      <c r="F33" s="24">
        <f t="shared" si="3"/>
        <v>0.10091743119266056</v>
      </c>
      <c r="G33" s="125">
        <f>SUM(G22:G32)</f>
        <v>98</v>
      </c>
      <c r="H33" s="24">
        <f t="shared" si="4"/>
        <v>0.8990825688073395</v>
      </c>
      <c r="I33" s="125">
        <f>SUM(I22:I32)</f>
        <v>109</v>
      </c>
      <c r="J33" s="90"/>
    </row>
    <row r="34" spans="2:12" ht="19.5" customHeight="1">
      <c r="B34" s="30"/>
      <c r="C34" s="186" t="s">
        <v>39</v>
      </c>
      <c r="D34" s="186"/>
      <c r="E34" s="127">
        <f>+E33+E21+E20+E19+E16+E13+E12+E9+E8</f>
        <v>3913</v>
      </c>
      <c r="F34" s="70">
        <f>E34/I34</f>
        <v>0.29817877009830068</v>
      </c>
      <c r="G34" s="127">
        <f>+G33+G21+G20+G19+G16+G13+G12+G9+G8</f>
        <v>9210</v>
      </c>
      <c r="H34" s="70">
        <f t="shared" si="4"/>
        <v>0.70182122990169926</v>
      </c>
      <c r="I34" s="127">
        <f>+I33+I21+I20+I19+I16+I13+I12+I9+I8</f>
        <v>13123</v>
      </c>
      <c r="J34" s="91"/>
    </row>
    <row r="35" spans="2:12" ht="3.75" customHeight="1">
      <c r="B35" s="32"/>
      <c r="C35" s="33"/>
      <c r="D35" s="33"/>
      <c r="E35" s="34"/>
      <c r="F35" s="35"/>
      <c r="G35" s="34"/>
      <c r="H35" s="35"/>
      <c r="I35" s="34"/>
      <c r="J35" s="92"/>
    </row>
    <row r="36" spans="2:12">
      <c r="B36" s="36"/>
      <c r="C36" s="37"/>
      <c r="D36" s="37"/>
      <c r="E36" s="37"/>
      <c r="F36" s="37"/>
      <c r="G36" s="37"/>
      <c r="H36" s="37"/>
      <c r="I36" s="37"/>
      <c r="J36" s="93"/>
    </row>
    <row r="37" spans="2:12" ht="3.75" customHeight="1">
      <c r="B37" s="38"/>
      <c r="C37" s="39"/>
      <c r="D37" s="39"/>
      <c r="E37" s="39"/>
      <c r="F37" s="39"/>
      <c r="G37" s="39"/>
      <c r="H37" s="39"/>
      <c r="I37" s="39"/>
      <c r="J37" s="94"/>
    </row>
    <row r="38" spans="2:12" ht="19.5" customHeight="1">
      <c r="B38" s="40"/>
      <c r="C38" s="15" t="s">
        <v>2</v>
      </c>
      <c r="D38" s="16" t="s">
        <v>40</v>
      </c>
      <c r="E38" s="15" t="s">
        <v>4</v>
      </c>
      <c r="F38" s="15" t="s">
        <v>5</v>
      </c>
      <c r="G38" s="15" t="s">
        <v>6</v>
      </c>
      <c r="H38" s="15" t="s">
        <v>7</v>
      </c>
      <c r="I38" s="15" t="s">
        <v>8</v>
      </c>
      <c r="J38" s="95"/>
    </row>
    <row r="39" spans="2:12" ht="19.5" customHeight="1">
      <c r="B39" s="14"/>
      <c r="C39" s="17" t="s">
        <v>9</v>
      </c>
      <c r="D39" s="18" t="s">
        <v>41</v>
      </c>
      <c r="E39" s="151">
        <v>22</v>
      </c>
      <c r="F39" s="19">
        <f t="shared" ref="F39:F41" si="5">E39/I39</f>
        <v>0.57894736842105265</v>
      </c>
      <c r="G39" s="151">
        <v>16</v>
      </c>
      <c r="H39" s="19">
        <f t="shared" ref="H39:H41" si="6">G39/I39</f>
        <v>0.42105263157894735</v>
      </c>
      <c r="I39" s="153">
        <f t="shared" ref="I39:I41" si="7">E39+G39</f>
        <v>38</v>
      </c>
      <c r="J39" s="90"/>
    </row>
    <row r="40" spans="2:12" ht="19.5" customHeight="1">
      <c r="B40" s="14"/>
      <c r="C40" s="188" t="s">
        <v>13</v>
      </c>
      <c r="D40" s="21" t="s">
        <v>42</v>
      </c>
      <c r="E40" s="152">
        <v>5</v>
      </c>
      <c r="F40" s="22">
        <f t="shared" si="5"/>
        <v>6.4102564102564097E-2</v>
      </c>
      <c r="G40" s="152">
        <v>73</v>
      </c>
      <c r="H40" s="22">
        <f t="shared" si="6"/>
        <v>0.9358974358974359</v>
      </c>
      <c r="I40" s="156">
        <f t="shared" si="7"/>
        <v>78</v>
      </c>
      <c r="J40" s="90"/>
    </row>
    <row r="41" spans="2:12" ht="19.5" customHeight="1">
      <c r="B41" s="14"/>
      <c r="C41" s="188"/>
      <c r="D41" s="21" t="s">
        <v>43</v>
      </c>
      <c r="E41" s="152">
        <v>122</v>
      </c>
      <c r="F41" s="22">
        <f t="shared" si="5"/>
        <v>0.23921568627450981</v>
      </c>
      <c r="G41" s="152">
        <v>388</v>
      </c>
      <c r="H41" s="22">
        <f t="shared" si="6"/>
        <v>0.76078431372549016</v>
      </c>
      <c r="I41" s="156">
        <f t="shared" si="7"/>
        <v>510</v>
      </c>
      <c r="J41" s="90"/>
    </row>
    <row r="42" spans="2:12" ht="19.5" customHeight="1">
      <c r="B42" s="14"/>
      <c r="C42" s="188"/>
      <c r="D42" s="25" t="s">
        <v>16</v>
      </c>
      <c r="E42" s="126">
        <f>SUM(E40:E41)</f>
        <v>127</v>
      </c>
      <c r="F42" s="24">
        <f t="shared" ref="F42:F55" si="8">E42/I42</f>
        <v>0.21598639455782312</v>
      </c>
      <c r="G42" s="126">
        <f>SUM(G40:G41)</f>
        <v>461</v>
      </c>
      <c r="H42" s="24">
        <f t="shared" ref="H42:H55" si="9">G42/I42</f>
        <v>0.78401360544217691</v>
      </c>
      <c r="I42" s="130">
        <f>SUM(I40:I41)</f>
        <v>588</v>
      </c>
      <c r="J42" s="90"/>
    </row>
    <row r="43" spans="2:12" ht="19.5" customHeight="1">
      <c r="B43" s="14"/>
      <c r="C43" s="195" t="s">
        <v>17</v>
      </c>
      <c r="D43" s="18" t="s">
        <v>44</v>
      </c>
      <c r="E43" s="27">
        <v>8</v>
      </c>
      <c r="F43" s="19">
        <f t="shared" si="8"/>
        <v>5.2631578947368418E-2</v>
      </c>
      <c r="G43" s="27">
        <v>144</v>
      </c>
      <c r="H43" s="19">
        <f t="shared" si="9"/>
        <v>0.94736842105263153</v>
      </c>
      <c r="I43" s="123">
        <f t="shared" ref="I43" si="10">E43+G43</f>
        <v>152</v>
      </c>
      <c r="J43" s="90"/>
    </row>
    <row r="44" spans="2:12" ht="19.5" customHeight="1">
      <c r="B44" s="14"/>
      <c r="C44" s="192"/>
      <c r="D44" s="25" t="s">
        <v>123</v>
      </c>
      <c r="E44" s="126">
        <f>SUM(E43:E43)</f>
        <v>8</v>
      </c>
      <c r="F44" s="29">
        <f t="shared" si="8"/>
        <v>5.2631578947368418E-2</v>
      </c>
      <c r="G44" s="126">
        <f>SUM(G43:G43)</f>
        <v>144</v>
      </c>
      <c r="H44" s="29">
        <f t="shared" si="9"/>
        <v>0.94736842105263153</v>
      </c>
      <c r="I44" s="126">
        <f>SUM(I43:I43)</f>
        <v>152</v>
      </c>
      <c r="J44" s="90"/>
    </row>
    <row r="45" spans="2:12" ht="19.5" customHeight="1">
      <c r="B45" s="14"/>
      <c r="C45" s="188" t="s">
        <v>19</v>
      </c>
      <c r="D45" s="21" t="s">
        <v>45</v>
      </c>
      <c r="E45" s="152">
        <v>35</v>
      </c>
      <c r="F45" s="22">
        <f t="shared" si="8"/>
        <v>0.47297297297297297</v>
      </c>
      <c r="G45" s="152">
        <v>39</v>
      </c>
      <c r="H45" s="22">
        <f t="shared" si="9"/>
        <v>0.52702702702702697</v>
      </c>
      <c r="I45" s="156">
        <f t="shared" ref="I45:I46" si="11">E45+G45</f>
        <v>74</v>
      </c>
      <c r="J45" s="90"/>
    </row>
    <row r="46" spans="2:12" ht="19.5" customHeight="1">
      <c r="B46" s="14"/>
      <c r="C46" s="188"/>
      <c r="D46" s="21" t="s">
        <v>43</v>
      </c>
      <c r="E46" s="152">
        <v>35</v>
      </c>
      <c r="F46" s="22">
        <f t="shared" si="8"/>
        <v>0.2413793103448276</v>
      </c>
      <c r="G46" s="152">
        <v>110</v>
      </c>
      <c r="H46" s="22">
        <f t="shared" si="9"/>
        <v>0.75862068965517238</v>
      </c>
      <c r="I46" s="156">
        <f t="shared" si="11"/>
        <v>145</v>
      </c>
      <c r="J46" s="90"/>
    </row>
    <row r="47" spans="2:12" ht="19.5" customHeight="1">
      <c r="B47" s="14"/>
      <c r="C47" s="188"/>
      <c r="D47" s="25" t="s">
        <v>21</v>
      </c>
      <c r="E47" s="126">
        <f>SUM(E45:E46)</f>
        <v>70</v>
      </c>
      <c r="F47" s="24">
        <f t="shared" si="8"/>
        <v>0.31963470319634701</v>
      </c>
      <c r="G47" s="126">
        <f>SUM(G45:G46)</f>
        <v>149</v>
      </c>
      <c r="H47" s="24">
        <f t="shared" si="9"/>
        <v>0.68036529680365299</v>
      </c>
      <c r="I47" s="130">
        <f>SUM(I45:I46)</f>
        <v>219</v>
      </c>
      <c r="J47" s="90"/>
      <c r="L47" s="119"/>
    </row>
    <row r="48" spans="2:12" ht="19.5" customHeight="1">
      <c r="B48" s="14"/>
      <c r="C48" s="191" t="s">
        <v>46</v>
      </c>
      <c r="D48" s="18" t="s">
        <v>47</v>
      </c>
      <c r="E48" s="151">
        <v>20</v>
      </c>
      <c r="F48" s="19">
        <f t="shared" si="8"/>
        <v>0.25974025974025972</v>
      </c>
      <c r="G48" s="151">
        <v>57</v>
      </c>
      <c r="H48" s="19">
        <f t="shared" si="9"/>
        <v>0.74025974025974028</v>
      </c>
      <c r="I48" s="153">
        <f t="shared" ref="I48:I49" si="12">E48+G48</f>
        <v>77</v>
      </c>
      <c r="J48" s="90"/>
    </row>
    <row r="49" spans="2:13" ht="19.5" customHeight="1">
      <c r="B49" s="14"/>
      <c r="C49" s="191"/>
      <c r="D49" s="18" t="s">
        <v>48</v>
      </c>
      <c r="E49" s="151">
        <v>6</v>
      </c>
      <c r="F49" s="19">
        <f t="shared" si="8"/>
        <v>0.2857142857142857</v>
      </c>
      <c r="G49" s="151">
        <v>15</v>
      </c>
      <c r="H49" s="19">
        <f t="shared" si="9"/>
        <v>0.7142857142857143</v>
      </c>
      <c r="I49" s="153">
        <f t="shared" si="12"/>
        <v>21</v>
      </c>
      <c r="J49" s="90"/>
    </row>
    <row r="50" spans="2:13" ht="19.5" customHeight="1">
      <c r="B50" s="14"/>
      <c r="C50" s="192"/>
      <c r="D50" s="23" t="s">
        <v>49</v>
      </c>
      <c r="E50" s="125">
        <f>SUM(E48:E49)</f>
        <v>26</v>
      </c>
      <c r="F50" s="24">
        <f t="shared" si="8"/>
        <v>0.26530612244897961</v>
      </c>
      <c r="G50" s="125">
        <f>SUM(G48:G49)</f>
        <v>72</v>
      </c>
      <c r="H50" s="24">
        <f t="shared" si="9"/>
        <v>0.73469387755102045</v>
      </c>
      <c r="I50" s="131">
        <f>SUM(I48:I49)</f>
        <v>98</v>
      </c>
      <c r="J50" s="90"/>
    </row>
    <row r="51" spans="2:13" ht="19.5" customHeight="1">
      <c r="B51" s="14"/>
      <c r="C51" s="109" t="s">
        <v>50</v>
      </c>
      <c r="D51" s="21" t="s">
        <v>51</v>
      </c>
      <c r="E51" s="152">
        <v>17</v>
      </c>
      <c r="F51" s="22">
        <f t="shared" si="8"/>
        <v>0.13934426229508196</v>
      </c>
      <c r="G51" s="152">
        <v>105</v>
      </c>
      <c r="H51" s="22">
        <f t="shared" si="9"/>
        <v>0.86065573770491799</v>
      </c>
      <c r="I51" s="156">
        <f t="shared" ref="I51:I54" si="13">E51+G51</f>
        <v>122</v>
      </c>
      <c r="J51" s="90"/>
    </row>
    <row r="52" spans="2:13" ht="19.5" customHeight="1">
      <c r="B52" s="14"/>
      <c r="C52" s="17" t="s">
        <v>52</v>
      </c>
      <c r="D52" s="18" t="s">
        <v>53</v>
      </c>
      <c r="E52" s="151">
        <v>41</v>
      </c>
      <c r="F52" s="19">
        <f t="shared" si="8"/>
        <v>0.30827067669172931</v>
      </c>
      <c r="G52" s="151">
        <v>92</v>
      </c>
      <c r="H52" s="19">
        <f t="shared" si="9"/>
        <v>0.69172932330827064</v>
      </c>
      <c r="I52" s="153">
        <f t="shared" si="13"/>
        <v>133</v>
      </c>
      <c r="J52" s="90"/>
    </row>
    <row r="53" spans="2:13" ht="19.5" customHeight="1">
      <c r="B53" s="14"/>
      <c r="C53" s="20" t="s">
        <v>54</v>
      </c>
      <c r="D53" s="21" t="s">
        <v>55</v>
      </c>
      <c r="E53" s="152">
        <v>15</v>
      </c>
      <c r="F53" s="22">
        <f t="shared" si="8"/>
        <v>0.24193548387096775</v>
      </c>
      <c r="G53" s="152">
        <v>47</v>
      </c>
      <c r="H53" s="22">
        <f t="shared" si="9"/>
        <v>0.75806451612903225</v>
      </c>
      <c r="I53" s="156">
        <f t="shared" si="13"/>
        <v>62</v>
      </c>
      <c r="J53" s="90"/>
    </row>
    <row r="54" spans="2:13" ht="19.5" customHeight="1">
      <c r="B54" s="14"/>
      <c r="C54" s="17" t="s">
        <v>56</v>
      </c>
      <c r="D54" s="18" t="s">
        <v>42</v>
      </c>
      <c r="E54" s="151">
        <v>5</v>
      </c>
      <c r="F54" s="19">
        <f t="shared" si="8"/>
        <v>8.9285714285714288E-2</v>
      </c>
      <c r="G54" s="151">
        <v>51</v>
      </c>
      <c r="H54" s="19">
        <f t="shared" si="9"/>
        <v>0.9107142857142857</v>
      </c>
      <c r="I54" s="153">
        <f t="shared" si="13"/>
        <v>56</v>
      </c>
      <c r="J54" s="90"/>
    </row>
    <row r="55" spans="2:13" ht="19.5" customHeight="1">
      <c r="B55" s="30"/>
      <c r="C55" s="186" t="s">
        <v>57</v>
      </c>
      <c r="D55" s="186"/>
      <c r="E55" s="127">
        <f>E39+E42+E43+E47+E50+E51+E52+E53+E54</f>
        <v>331</v>
      </c>
      <c r="F55" s="31">
        <f t="shared" si="8"/>
        <v>0.22547683923705722</v>
      </c>
      <c r="G55" s="127">
        <f>G39+G42+G43+G47+G50+G51+G52+G53+G54</f>
        <v>1137</v>
      </c>
      <c r="H55" s="31">
        <f t="shared" si="9"/>
        <v>0.77452316076294281</v>
      </c>
      <c r="I55" s="127">
        <f>+I54+I53+I52+I51+I50+I47+I44+I42+I39</f>
        <v>1468</v>
      </c>
      <c r="J55" s="91"/>
    </row>
    <row r="56" spans="2:13" ht="3.75" customHeight="1">
      <c r="B56" s="42"/>
      <c r="C56" s="43"/>
      <c r="D56" s="43"/>
      <c r="E56" s="44"/>
      <c r="F56" s="45"/>
      <c r="G56" s="44"/>
      <c r="H56" s="45"/>
      <c r="I56" s="44"/>
      <c r="J56" s="96"/>
    </row>
    <row r="57" spans="2:13">
      <c r="B57" s="46"/>
      <c r="C57" s="47"/>
      <c r="D57" s="48"/>
      <c r="E57" s="49"/>
      <c r="F57" s="50"/>
      <c r="G57" s="51"/>
      <c r="H57" s="50"/>
      <c r="I57" s="51"/>
      <c r="J57" s="46"/>
    </row>
    <row r="58" spans="2:13" ht="3.75" customHeight="1">
      <c r="B58" s="38"/>
      <c r="C58" s="52"/>
      <c r="D58" s="52"/>
      <c r="E58" s="52"/>
      <c r="F58" s="52"/>
      <c r="G58" s="52"/>
      <c r="H58" s="52"/>
      <c r="I58" s="52"/>
      <c r="J58" s="97"/>
    </row>
    <row r="59" spans="2:13" ht="19.5" customHeight="1">
      <c r="B59" s="30"/>
      <c r="C59" s="15" t="s">
        <v>2</v>
      </c>
      <c r="D59" s="16" t="s">
        <v>58</v>
      </c>
      <c r="E59" s="15" t="s">
        <v>4</v>
      </c>
      <c r="F59" s="15" t="s">
        <v>5</v>
      </c>
      <c r="G59" s="15" t="s">
        <v>6</v>
      </c>
      <c r="H59" s="15" t="s">
        <v>7</v>
      </c>
      <c r="I59" s="15" t="s">
        <v>8</v>
      </c>
      <c r="J59" s="98"/>
    </row>
    <row r="60" spans="2:13" ht="19.5" customHeight="1">
      <c r="B60" s="14"/>
      <c r="C60" s="17" t="s">
        <v>9</v>
      </c>
      <c r="D60" s="18" t="s">
        <v>59</v>
      </c>
      <c r="E60" s="151">
        <v>9</v>
      </c>
      <c r="F60" s="19">
        <f>E60/I60</f>
        <v>0.34615384615384615</v>
      </c>
      <c r="G60" s="151">
        <v>17</v>
      </c>
      <c r="H60" s="19">
        <f>G60/I60</f>
        <v>0.65384615384615385</v>
      </c>
      <c r="I60" s="153">
        <f t="shared" ref="I60:I63" si="14">E60+G60</f>
        <v>26</v>
      </c>
      <c r="J60" s="99"/>
      <c r="K60" s="119"/>
      <c r="L60" s="119"/>
      <c r="M60" s="119"/>
    </row>
    <row r="61" spans="2:13" ht="19.5" customHeight="1">
      <c r="B61" s="14"/>
      <c r="C61" s="164" t="s">
        <v>22</v>
      </c>
      <c r="D61" s="21" t="s">
        <v>60</v>
      </c>
      <c r="E61" s="157">
        <v>213</v>
      </c>
      <c r="F61" s="22">
        <f t="shared" ref="F61:F63" si="15">E61/I61</f>
        <v>0.25058823529411767</v>
      </c>
      <c r="G61" s="157">
        <v>637</v>
      </c>
      <c r="H61" s="22">
        <f t="shared" ref="H61:H63" si="16">G61/I61</f>
        <v>0.74941176470588233</v>
      </c>
      <c r="I61" s="158">
        <f t="shared" si="14"/>
        <v>850</v>
      </c>
      <c r="J61" s="99"/>
    </row>
    <row r="62" spans="2:13" ht="19.5" customHeight="1">
      <c r="B62" s="14"/>
      <c r="C62" s="193"/>
      <c r="D62" s="21" t="s">
        <v>61</v>
      </c>
      <c r="E62" s="157">
        <v>23</v>
      </c>
      <c r="F62" s="22">
        <f t="shared" si="15"/>
        <v>0.323943661971831</v>
      </c>
      <c r="G62" s="157">
        <v>48</v>
      </c>
      <c r="H62" s="22">
        <f t="shared" si="16"/>
        <v>0.676056338028169</v>
      </c>
      <c r="I62" s="158">
        <f t="shared" si="14"/>
        <v>71</v>
      </c>
      <c r="J62" s="99"/>
    </row>
    <row r="63" spans="2:13" ht="19.5" customHeight="1">
      <c r="B63" s="14"/>
      <c r="C63" s="193"/>
      <c r="D63" s="21" t="s">
        <v>62</v>
      </c>
      <c r="E63" s="152">
        <v>20</v>
      </c>
      <c r="F63" s="22">
        <f t="shared" si="15"/>
        <v>0.25974025974025972</v>
      </c>
      <c r="G63" s="152">
        <v>57</v>
      </c>
      <c r="H63" s="22">
        <f t="shared" si="16"/>
        <v>0.74025974025974028</v>
      </c>
      <c r="I63" s="158">
        <f t="shared" si="14"/>
        <v>77</v>
      </c>
      <c r="J63" s="99"/>
    </row>
    <row r="64" spans="2:13" ht="19.5" customHeight="1">
      <c r="B64" s="14"/>
      <c r="C64" s="165"/>
      <c r="D64" s="23" t="s">
        <v>25</v>
      </c>
      <c r="E64" s="125">
        <f>SUM(E61:E63)</f>
        <v>256</v>
      </c>
      <c r="F64" s="24">
        <f t="shared" ref="F64:F106" si="17">E64/I64</f>
        <v>0.25651302605210419</v>
      </c>
      <c r="G64" s="125">
        <f>SUM(G61:G63)</f>
        <v>742</v>
      </c>
      <c r="H64" s="24">
        <f t="shared" ref="H64:H106" si="18">G64/I64</f>
        <v>0.74348697394789576</v>
      </c>
      <c r="I64" s="125">
        <f>SUM(I61:I63)</f>
        <v>998</v>
      </c>
      <c r="J64" s="99"/>
    </row>
    <row r="65" spans="2:10" ht="19.5" customHeight="1">
      <c r="B65" s="14"/>
      <c r="C65" s="177" t="s">
        <v>26</v>
      </c>
      <c r="D65" s="18" t="s">
        <v>63</v>
      </c>
      <c r="E65" s="151">
        <v>44</v>
      </c>
      <c r="F65" s="19">
        <f t="shared" si="17"/>
        <v>0.13056379821958458</v>
      </c>
      <c r="G65" s="151">
        <v>293</v>
      </c>
      <c r="H65" s="19">
        <f t="shared" si="18"/>
        <v>0.86943620178041547</v>
      </c>
      <c r="I65" s="153">
        <f t="shared" ref="I65:I66" si="19">E65+G65</f>
        <v>337</v>
      </c>
      <c r="J65" s="99"/>
    </row>
    <row r="66" spans="2:10" ht="19.5" customHeight="1">
      <c r="B66" s="14"/>
      <c r="C66" s="177"/>
      <c r="D66" s="18" t="s">
        <v>64</v>
      </c>
      <c r="E66" s="151">
        <v>13</v>
      </c>
      <c r="F66" s="19">
        <f t="shared" si="17"/>
        <v>3.8011695906432746E-2</v>
      </c>
      <c r="G66" s="151">
        <v>329</v>
      </c>
      <c r="H66" s="19">
        <f t="shared" si="18"/>
        <v>0.96198830409356728</v>
      </c>
      <c r="I66" s="153">
        <f t="shared" si="19"/>
        <v>342</v>
      </c>
      <c r="J66" s="99"/>
    </row>
    <row r="67" spans="2:10" ht="19.5" customHeight="1">
      <c r="B67" s="14"/>
      <c r="C67" s="177"/>
      <c r="D67" s="23" t="s">
        <v>65</v>
      </c>
      <c r="E67" s="125">
        <f>SUM(E65:E66)</f>
        <v>57</v>
      </c>
      <c r="F67" s="24">
        <f t="shared" si="17"/>
        <v>8.3946980854197342E-2</v>
      </c>
      <c r="G67" s="125">
        <f>SUM(G65:G66)</f>
        <v>622</v>
      </c>
      <c r="H67" s="24">
        <f t="shared" si="18"/>
        <v>0.91605301914580262</v>
      </c>
      <c r="I67" s="125">
        <f>SUM(I65:I66)</f>
        <v>679</v>
      </c>
      <c r="J67" s="99"/>
    </row>
    <row r="68" spans="2:10" ht="19.5" customHeight="1">
      <c r="B68" s="14"/>
      <c r="C68" s="188" t="s">
        <v>46</v>
      </c>
      <c r="D68" s="21" t="s">
        <v>66</v>
      </c>
      <c r="E68" s="152">
        <v>16</v>
      </c>
      <c r="F68" s="22">
        <f t="shared" si="17"/>
        <v>0.14678899082568808</v>
      </c>
      <c r="G68" s="152">
        <v>93</v>
      </c>
      <c r="H68" s="22">
        <f t="shared" si="18"/>
        <v>0.85321100917431192</v>
      </c>
      <c r="I68" s="158">
        <f t="shared" ref="I68:I70" si="20">E68+G68</f>
        <v>109</v>
      </c>
      <c r="J68" s="99"/>
    </row>
    <row r="69" spans="2:10" ht="19.5" customHeight="1">
      <c r="B69" s="14"/>
      <c r="C69" s="188"/>
      <c r="D69" s="21" t="s">
        <v>67</v>
      </c>
      <c r="E69" s="152">
        <v>26</v>
      </c>
      <c r="F69" s="22">
        <f t="shared" si="17"/>
        <v>0.15853658536585366</v>
      </c>
      <c r="G69" s="152">
        <v>138</v>
      </c>
      <c r="H69" s="22">
        <f t="shared" si="18"/>
        <v>0.84146341463414631</v>
      </c>
      <c r="I69" s="158">
        <f t="shared" si="20"/>
        <v>164</v>
      </c>
      <c r="J69" s="99"/>
    </row>
    <row r="70" spans="2:10" ht="19.5" customHeight="1">
      <c r="B70" s="14"/>
      <c r="C70" s="188"/>
      <c r="D70" s="21" t="s">
        <v>68</v>
      </c>
      <c r="E70" s="152">
        <v>51</v>
      </c>
      <c r="F70" s="22">
        <f t="shared" si="17"/>
        <v>0.1875</v>
      </c>
      <c r="G70" s="152">
        <v>221</v>
      </c>
      <c r="H70" s="22">
        <f t="shared" si="18"/>
        <v>0.8125</v>
      </c>
      <c r="I70" s="158">
        <f t="shared" si="20"/>
        <v>272</v>
      </c>
      <c r="J70" s="99"/>
    </row>
    <row r="71" spans="2:10" ht="19.5" customHeight="1">
      <c r="B71" s="14"/>
      <c r="C71" s="188"/>
      <c r="D71" s="25" t="s">
        <v>49</v>
      </c>
      <c r="E71" s="126">
        <f>SUM(E68:E70)</f>
        <v>93</v>
      </c>
      <c r="F71" s="24">
        <f t="shared" si="17"/>
        <v>0.17064220183486239</v>
      </c>
      <c r="G71" s="126">
        <f>SUM(G68:G70)</f>
        <v>452</v>
      </c>
      <c r="H71" s="24">
        <f t="shared" si="18"/>
        <v>0.82935779816513766</v>
      </c>
      <c r="I71" s="131">
        <f>SUM(I68:I70)</f>
        <v>545</v>
      </c>
      <c r="J71" s="99"/>
    </row>
    <row r="72" spans="2:10" ht="19.5" customHeight="1">
      <c r="B72" s="14"/>
      <c r="C72" s="177" t="s">
        <v>50</v>
      </c>
      <c r="D72" s="18" t="s">
        <v>69</v>
      </c>
      <c r="E72" s="151">
        <v>58</v>
      </c>
      <c r="F72" s="19">
        <f t="shared" si="17"/>
        <v>0.20422535211267606</v>
      </c>
      <c r="G72" s="151">
        <v>226</v>
      </c>
      <c r="H72" s="19">
        <f t="shared" si="18"/>
        <v>0.79577464788732399</v>
      </c>
      <c r="I72" s="153">
        <f t="shared" ref="I72:I75" si="21">E72+G72</f>
        <v>284</v>
      </c>
      <c r="J72" s="99"/>
    </row>
    <row r="73" spans="2:10" ht="19.5" customHeight="1">
      <c r="B73" s="14"/>
      <c r="C73" s="177"/>
      <c r="D73" s="18" t="s">
        <v>70</v>
      </c>
      <c r="E73" s="151">
        <v>37</v>
      </c>
      <c r="F73" s="19">
        <f t="shared" si="17"/>
        <v>0.13962264150943396</v>
      </c>
      <c r="G73" s="151">
        <v>228</v>
      </c>
      <c r="H73" s="19">
        <f t="shared" si="18"/>
        <v>0.86037735849056607</v>
      </c>
      <c r="I73" s="153">
        <f t="shared" si="21"/>
        <v>265</v>
      </c>
      <c r="J73" s="99"/>
    </row>
    <row r="74" spans="2:10" ht="19.5" customHeight="1">
      <c r="B74" s="14"/>
      <c r="C74" s="177"/>
      <c r="D74" s="18" t="s">
        <v>71</v>
      </c>
      <c r="E74" s="151">
        <v>70</v>
      </c>
      <c r="F74" s="19">
        <f t="shared" si="17"/>
        <v>0.22435897435897437</v>
      </c>
      <c r="G74" s="151">
        <v>242</v>
      </c>
      <c r="H74" s="19">
        <f t="shared" si="18"/>
        <v>0.77564102564102566</v>
      </c>
      <c r="I74" s="153">
        <f t="shared" si="21"/>
        <v>312</v>
      </c>
      <c r="J74" s="99"/>
    </row>
    <row r="75" spans="2:10" ht="25.5">
      <c r="B75" s="14"/>
      <c r="C75" s="177"/>
      <c r="D75" s="53" t="s">
        <v>72</v>
      </c>
      <c r="E75" s="151">
        <v>2</v>
      </c>
      <c r="F75" s="19">
        <f t="shared" si="17"/>
        <v>0.1</v>
      </c>
      <c r="G75" s="151">
        <v>18</v>
      </c>
      <c r="H75" s="19">
        <f t="shared" si="18"/>
        <v>0.9</v>
      </c>
      <c r="I75" s="153">
        <f t="shared" si="21"/>
        <v>20</v>
      </c>
      <c r="J75" s="99"/>
    </row>
    <row r="76" spans="2:10" ht="19.5" customHeight="1">
      <c r="B76" s="14"/>
      <c r="C76" s="177"/>
      <c r="D76" s="23" t="s">
        <v>73</v>
      </c>
      <c r="E76" s="125">
        <f>SUM(E72:E75)</f>
        <v>167</v>
      </c>
      <c r="F76" s="24">
        <f t="shared" si="17"/>
        <v>0.18955732122587968</v>
      </c>
      <c r="G76" s="125">
        <f>SUM(G72:G75)</f>
        <v>714</v>
      </c>
      <c r="H76" s="24">
        <f t="shared" si="18"/>
        <v>0.81044267877412035</v>
      </c>
      <c r="I76" s="131">
        <f>SUM(I72:I75)</f>
        <v>881</v>
      </c>
      <c r="J76" s="99"/>
    </row>
    <row r="77" spans="2:10" ht="19.5" customHeight="1">
      <c r="B77" s="14"/>
      <c r="C77" s="188" t="s">
        <v>52</v>
      </c>
      <c r="D77" s="21" t="s">
        <v>74</v>
      </c>
      <c r="E77" s="152">
        <v>114</v>
      </c>
      <c r="F77" s="22">
        <f t="shared" si="17"/>
        <v>0.32947976878612717</v>
      </c>
      <c r="G77" s="152">
        <v>232</v>
      </c>
      <c r="H77" s="22">
        <f t="shared" si="18"/>
        <v>0.67052023121387283</v>
      </c>
      <c r="I77" s="158">
        <f t="shared" ref="I77:I78" si="22">E77+G77</f>
        <v>346</v>
      </c>
      <c r="J77" s="99"/>
    </row>
    <row r="78" spans="2:10" ht="19.5" customHeight="1">
      <c r="B78" s="14"/>
      <c r="C78" s="188"/>
      <c r="D78" s="21" t="s">
        <v>75</v>
      </c>
      <c r="E78" s="152">
        <v>77</v>
      </c>
      <c r="F78" s="22">
        <f t="shared" si="17"/>
        <v>0.25496688741721857</v>
      </c>
      <c r="G78" s="152">
        <v>225</v>
      </c>
      <c r="H78" s="22">
        <f t="shared" si="18"/>
        <v>0.74503311258278149</v>
      </c>
      <c r="I78" s="158">
        <f t="shared" si="22"/>
        <v>302</v>
      </c>
      <c r="J78" s="99"/>
    </row>
    <row r="79" spans="2:10" ht="19.5" customHeight="1">
      <c r="B79" s="14"/>
      <c r="C79" s="188"/>
      <c r="D79" s="25" t="s">
        <v>76</v>
      </c>
      <c r="E79" s="126">
        <f>SUM(E77:E78)</f>
        <v>191</v>
      </c>
      <c r="F79" s="24">
        <f t="shared" si="17"/>
        <v>0.29475308641975306</v>
      </c>
      <c r="G79" s="126">
        <f>SUM(G77:G78)</f>
        <v>457</v>
      </c>
      <c r="H79" s="24">
        <f t="shared" si="18"/>
        <v>0.70524691358024694</v>
      </c>
      <c r="I79" s="126">
        <f>SUM(I77:I78)</f>
        <v>648</v>
      </c>
      <c r="J79" s="99"/>
    </row>
    <row r="80" spans="2:10" ht="19.5" customHeight="1">
      <c r="B80" s="14"/>
      <c r="C80" s="177" t="s">
        <v>77</v>
      </c>
      <c r="D80" s="18" t="s">
        <v>78</v>
      </c>
      <c r="E80" s="151">
        <v>19</v>
      </c>
      <c r="F80" s="19">
        <f t="shared" si="17"/>
        <v>0.86363636363636365</v>
      </c>
      <c r="G80" s="151">
        <v>3</v>
      </c>
      <c r="H80" s="19">
        <f t="shared" si="18"/>
        <v>0.13636363636363635</v>
      </c>
      <c r="I80" s="153">
        <f t="shared" ref="I80:I85" si="23">E80+G80</f>
        <v>22</v>
      </c>
      <c r="J80" s="99"/>
    </row>
    <row r="81" spans="2:10" ht="19.5" customHeight="1">
      <c r="B81" s="14"/>
      <c r="C81" s="177"/>
      <c r="D81" s="18" t="s">
        <v>79</v>
      </c>
      <c r="E81" s="151">
        <v>22</v>
      </c>
      <c r="F81" s="19">
        <f t="shared" si="17"/>
        <v>8.943089430894309E-2</v>
      </c>
      <c r="G81" s="151">
        <v>224</v>
      </c>
      <c r="H81" s="19">
        <f t="shared" si="18"/>
        <v>0.91056910569105687</v>
      </c>
      <c r="I81" s="153">
        <f t="shared" si="23"/>
        <v>246</v>
      </c>
      <c r="J81" s="99"/>
    </row>
    <row r="82" spans="2:10" ht="19.5" customHeight="1">
      <c r="B82" s="14"/>
      <c r="C82" s="177"/>
      <c r="D82" s="18" t="s">
        <v>80</v>
      </c>
      <c r="E82" s="151">
        <v>29</v>
      </c>
      <c r="F82" s="19">
        <f t="shared" si="17"/>
        <v>0.40845070422535212</v>
      </c>
      <c r="G82" s="151">
        <v>42</v>
      </c>
      <c r="H82" s="19">
        <f t="shared" si="18"/>
        <v>0.59154929577464788</v>
      </c>
      <c r="I82" s="153">
        <f t="shared" si="23"/>
        <v>71</v>
      </c>
      <c r="J82" s="99"/>
    </row>
    <row r="83" spans="2:10" ht="19.5" customHeight="1">
      <c r="B83" s="14"/>
      <c r="C83" s="177"/>
      <c r="D83" s="18" t="s">
        <v>81</v>
      </c>
      <c r="E83" s="151">
        <v>22</v>
      </c>
      <c r="F83" s="19">
        <f t="shared" si="17"/>
        <v>7.9422382671480149E-2</v>
      </c>
      <c r="G83" s="151">
        <v>255</v>
      </c>
      <c r="H83" s="19">
        <f t="shared" si="18"/>
        <v>0.92057761732851984</v>
      </c>
      <c r="I83" s="153">
        <f t="shared" si="23"/>
        <v>277</v>
      </c>
      <c r="J83" s="99"/>
    </row>
    <row r="84" spans="2:10" ht="19.5" customHeight="1">
      <c r="B84" s="14"/>
      <c r="C84" s="177"/>
      <c r="D84" s="18" t="s">
        <v>82</v>
      </c>
      <c r="E84" s="151">
        <v>12</v>
      </c>
      <c r="F84" s="19">
        <f t="shared" si="17"/>
        <v>5.4794520547945202E-2</v>
      </c>
      <c r="G84" s="151">
        <v>207</v>
      </c>
      <c r="H84" s="19">
        <f t="shared" si="18"/>
        <v>0.9452054794520548</v>
      </c>
      <c r="I84" s="153">
        <f t="shared" si="23"/>
        <v>219</v>
      </c>
      <c r="J84" s="99"/>
    </row>
    <row r="85" spans="2:10" ht="19.5" customHeight="1">
      <c r="B85" s="14"/>
      <c r="C85" s="177"/>
      <c r="D85" s="18" t="s">
        <v>83</v>
      </c>
      <c r="E85" s="151">
        <v>40</v>
      </c>
      <c r="F85" s="19">
        <f t="shared" si="17"/>
        <v>0.2247191011235955</v>
      </c>
      <c r="G85" s="151">
        <v>138</v>
      </c>
      <c r="H85" s="19">
        <f t="shared" si="18"/>
        <v>0.7752808988764045</v>
      </c>
      <c r="I85" s="153">
        <f t="shared" si="23"/>
        <v>178</v>
      </c>
      <c r="J85" s="99"/>
    </row>
    <row r="86" spans="2:10" ht="19.5" customHeight="1">
      <c r="B86" s="14"/>
      <c r="C86" s="177"/>
      <c r="D86" s="23" t="s">
        <v>84</v>
      </c>
      <c r="E86" s="125">
        <f>SUM(E80:E85)</f>
        <v>144</v>
      </c>
      <c r="F86" s="24">
        <f t="shared" si="17"/>
        <v>0.14215202369200394</v>
      </c>
      <c r="G86" s="125">
        <f>SUM(G80:G85)</f>
        <v>869</v>
      </c>
      <c r="H86" s="24">
        <f t="shared" si="18"/>
        <v>0.85784797630799603</v>
      </c>
      <c r="I86" s="131">
        <f>SUM(I80:I85)</f>
        <v>1013</v>
      </c>
      <c r="J86" s="99"/>
    </row>
    <row r="87" spans="2:10" ht="19.5" customHeight="1">
      <c r="B87" s="14"/>
      <c r="C87" s="188" t="s">
        <v>54</v>
      </c>
      <c r="D87" s="21" t="s">
        <v>79</v>
      </c>
      <c r="E87" s="152">
        <v>12</v>
      </c>
      <c r="F87" s="22">
        <f t="shared" si="17"/>
        <v>4.9180327868852458E-2</v>
      </c>
      <c r="G87" s="152">
        <v>232</v>
      </c>
      <c r="H87" s="22">
        <f t="shared" si="18"/>
        <v>0.95081967213114749</v>
      </c>
      <c r="I87" s="158">
        <f t="shared" ref="I87:I92" si="24">E87+G87</f>
        <v>244</v>
      </c>
      <c r="J87" s="99"/>
    </row>
    <row r="88" spans="2:10" ht="19.5" customHeight="1">
      <c r="B88" s="14"/>
      <c r="C88" s="188"/>
      <c r="D88" s="21" t="s">
        <v>80</v>
      </c>
      <c r="E88" s="152">
        <v>26</v>
      </c>
      <c r="F88" s="22">
        <f t="shared" si="17"/>
        <v>0.50980392156862742</v>
      </c>
      <c r="G88" s="152">
        <v>25</v>
      </c>
      <c r="H88" s="22">
        <f t="shared" si="18"/>
        <v>0.49019607843137253</v>
      </c>
      <c r="I88" s="158">
        <f t="shared" si="24"/>
        <v>51</v>
      </c>
      <c r="J88" s="99"/>
    </row>
    <row r="89" spans="2:10" ht="19.5" customHeight="1">
      <c r="B89" s="14"/>
      <c r="C89" s="188"/>
      <c r="D89" s="21" t="s">
        <v>81</v>
      </c>
      <c r="E89" s="152">
        <v>9</v>
      </c>
      <c r="F89" s="22">
        <f t="shared" si="17"/>
        <v>0.10112359550561797</v>
      </c>
      <c r="G89" s="152">
        <v>80</v>
      </c>
      <c r="H89" s="22">
        <f t="shared" si="18"/>
        <v>0.898876404494382</v>
      </c>
      <c r="I89" s="158">
        <f t="shared" si="24"/>
        <v>89</v>
      </c>
      <c r="J89" s="99"/>
    </row>
    <row r="90" spans="2:10" ht="19.5" customHeight="1">
      <c r="B90" s="14"/>
      <c r="C90" s="188"/>
      <c r="D90" s="21" t="s">
        <v>85</v>
      </c>
      <c r="E90" s="152">
        <v>11</v>
      </c>
      <c r="F90" s="22">
        <f t="shared" si="17"/>
        <v>0.16666666666666666</v>
      </c>
      <c r="G90" s="152">
        <v>55</v>
      </c>
      <c r="H90" s="22">
        <f t="shared" si="18"/>
        <v>0.83333333333333337</v>
      </c>
      <c r="I90" s="158">
        <f t="shared" si="24"/>
        <v>66</v>
      </c>
      <c r="J90" s="99"/>
    </row>
    <row r="91" spans="2:10" ht="19.5" customHeight="1">
      <c r="B91" s="14"/>
      <c r="C91" s="188"/>
      <c r="D91" s="21" t="s">
        <v>86</v>
      </c>
      <c r="E91" s="152">
        <v>1</v>
      </c>
      <c r="F91" s="22">
        <f t="shared" si="17"/>
        <v>2.2222222222222223E-2</v>
      </c>
      <c r="G91" s="152">
        <v>44</v>
      </c>
      <c r="H91" s="22">
        <f t="shared" si="18"/>
        <v>0.97777777777777775</v>
      </c>
      <c r="I91" s="158">
        <f t="shared" si="24"/>
        <v>45</v>
      </c>
      <c r="J91" s="99"/>
    </row>
    <row r="92" spans="2:10" ht="19.5" customHeight="1">
      <c r="B92" s="14"/>
      <c r="C92" s="188"/>
      <c r="D92" s="21" t="s">
        <v>87</v>
      </c>
      <c r="E92" s="152">
        <v>7</v>
      </c>
      <c r="F92" s="22">
        <f t="shared" si="17"/>
        <v>0.53846153846153844</v>
      </c>
      <c r="G92" s="152">
        <v>6</v>
      </c>
      <c r="H92" s="22">
        <f t="shared" si="18"/>
        <v>0.46153846153846156</v>
      </c>
      <c r="I92" s="158">
        <f t="shared" si="24"/>
        <v>13</v>
      </c>
      <c r="J92" s="99"/>
    </row>
    <row r="93" spans="2:10" ht="19.5" customHeight="1">
      <c r="B93" s="14"/>
      <c r="C93" s="188"/>
      <c r="D93" s="25" t="s">
        <v>88</v>
      </c>
      <c r="E93" s="126">
        <f>SUM(E87:E92)</f>
        <v>66</v>
      </c>
      <c r="F93" s="24">
        <f t="shared" si="17"/>
        <v>0.12992125984251968</v>
      </c>
      <c r="G93" s="126">
        <f>SUM(G87:G92)</f>
        <v>442</v>
      </c>
      <c r="H93" s="24">
        <f t="shared" si="18"/>
        <v>0.87007874015748032</v>
      </c>
      <c r="I93" s="131">
        <f>SUM(I87:I92)</f>
        <v>508</v>
      </c>
      <c r="J93" s="99"/>
    </row>
    <row r="94" spans="2:10" ht="19.5" customHeight="1">
      <c r="B94" s="14"/>
      <c r="C94" s="177" t="s">
        <v>56</v>
      </c>
      <c r="D94" s="18" t="s">
        <v>89</v>
      </c>
      <c r="E94" s="151">
        <v>25</v>
      </c>
      <c r="F94" s="19">
        <f t="shared" si="17"/>
        <v>0.17123287671232876</v>
      </c>
      <c r="G94" s="151">
        <v>121</v>
      </c>
      <c r="H94" s="19">
        <f t="shared" si="18"/>
        <v>0.82876712328767121</v>
      </c>
      <c r="I94" s="153">
        <f t="shared" ref="I94:I99" si="25">E94+G94</f>
        <v>146</v>
      </c>
      <c r="J94" s="99"/>
    </row>
    <row r="95" spans="2:10" ht="19.5" customHeight="1">
      <c r="B95" s="14"/>
      <c r="C95" s="177"/>
      <c r="D95" s="18" t="s">
        <v>79</v>
      </c>
      <c r="E95" s="151">
        <v>22</v>
      </c>
      <c r="F95" s="19">
        <f t="shared" si="17"/>
        <v>5.8981233243967826E-2</v>
      </c>
      <c r="G95" s="151">
        <v>351</v>
      </c>
      <c r="H95" s="19">
        <f t="shared" si="18"/>
        <v>0.94101876675603213</v>
      </c>
      <c r="I95" s="153">
        <f t="shared" si="25"/>
        <v>373</v>
      </c>
      <c r="J95" s="99"/>
    </row>
    <row r="96" spans="2:10" ht="19.5" customHeight="1">
      <c r="B96" s="14"/>
      <c r="C96" s="177"/>
      <c r="D96" s="18" t="s">
        <v>82</v>
      </c>
      <c r="E96" s="151">
        <v>13</v>
      </c>
      <c r="F96" s="19">
        <f t="shared" si="17"/>
        <v>8.7837837837837843E-2</v>
      </c>
      <c r="G96" s="151">
        <v>135</v>
      </c>
      <c r="H96" s="19">
        <f t="shared" si="18"/>
        <v>0.91216216216216217</v>
      </c>
      <c r="I96" s="153">
        <f t="shared" si="25"/>
        <v>148</v>
      </c>
      <c r="J96" s="99"/>
    </row>
    <row r="97" spans="2:10" ht="19.5" customHeight="1">
      <c r="B97" s="14"/>
      <c r="C97" s="177"/>
      <c r="D97" s="18" t="s">
        <v>80</v>
      </c>
      <c r="E97" s="151">
        <v>18</v>
      </c>
      <c r="F97" s="19">
        <f t="shared" si="17"/>
        <v>0.4</v>
      </c>
      <c r="G97" s="151">
        <v>27</v>
      </c>
      <c r="H97" s="19">
        <f t="shared" si="18"/>
        <v>0.6</v>
      </c>
      <c r="I97" s="153">
        <f t="shared" si="25"/>
        <v>45</v>
      </c>
      <c r="J97" s="99"/>
    </row>
    <row r="98" spans="2:10" ht="19.5" customHeight="1">
      <c r="B98" s="14"/>
      <c r="C98" s="177"/>
      <c r="D98" s="18" t="s">
        <v>81</v>
      </c>
      <c r="E98" s="151">
        <v>8</v>
      </c>
      <c r="F98" s="19">
        <f t="shared" si="17"/>
        <v>8.6956521739130432E-2</v>
      </c>
      <c r="G98" s="151">
        <v>84</v>
      </c>
      <c r="H98" s="19">
        <f t="shared" si="18"/>
        <v>0.91304347826086951</v>
      </c>
      <c r="I98" s="153">
        <f t="shared" si="25"/>
        <v>92</v>
      </c>
      <c r="J98" s="99"/>
    </row>
    <row r="99" spans="2:10" ht="19.5" customHeight="1">
      <c r="B99" s="14"/>
      <c r="C99" s="177"/>
      <c r="D99" s="18" t="s">
        <v>86</v>
      </c>
      <c r="E99" s="151">
        <v>22</v>
      </c>
      <c r="F99" s="19">
        <f t="shared" si="17"/>
        <v>0.17322834645669291</v>
      </c>
      <c r="G99" s="151">
        <v>105</v>
      </c>
      <c r="H99" s="19">
        <f t="shared" si="18"/>
        <v>0.82677165354330706</v>
      </c>
      <c r="I99" s="153">
        <f t="shared" si="25"/>
        <v>127</v>
      </c>
      <c r="J99" s="99"/>
    </row>
    <row r="100" spans="2:10" ht="19.5" customHeight="1">
      <c r="B100" s="14"/>
      <c r="C100" s="177"/>
      <c r="D100" s="23" t="s">
        <v>90</v>
      </c>
      <c r="E100" s="125">
        <f>SUM(E94:E99)</f>
        <v>108</v>
      </c>
      <c r="F100" s="24">
        <f t="shared" si="17"/>
        <v>0.11600429645542427</v>
      </c>
      <c r="G100" s="125">
        <f>SUM(G94:G99)</f>
        <v>823</v>
      </c>
      <c r="H100" s="24">
        <f t="shared" si="18"/>
        <v>0.88399570354457568</v>
      </c>
      <c r="I100" s="131">
        <f>SUM(I94:I99)</f>
        <v>931</v>
      </c>
      <c r="J100" s="99"/>
    </row>
    <row r="101" spans="2:10" ht="19.5" customHeight="1">
      <c r="B101" s="14"/>
      <c r="C101" s="20" t="s">
        <v>91</v>
      </c>
      <c r="D101" s="21" t="s">
        <v>92</v>
      </c>
      <c r="E101" s="152">
        <v>245</v>
      </c>
      <c r="F101" s="22">
        <f t="shared" si="17"/>
        <v>0.70200573065902583</v>
      </c>
      <c r="G101" s="152">
        <v>104</v>
      </c>
      <c r="H101" s="22">
        <f t="shared" si="18"/>
        <v>0.29799426934097423</v>
      </c>
      <c r="I101" s="158">
        <f t="shared" ref="I101:I104" si="26">E101+G101</f>
        <v>349</v>
      </c>
      <c r="J101" s="99"/>
    </row>
    <row r="102" spans="2:10" ht="19.5" customHeight="1">
      <c r="B102" s="14"/>
      <c r="C102" s="177" t="s">
        <v>93</v>
      </c>
      <c r="D102" s="18" t="s">
        <v>94</v>
      </c>
      <c r="E102" s="151">
        <v>45</v>
      </c>
      <c r="F102" s="19">
        <f t="shared" si="17"/>
        <v>0.43269230769230771</v>
      </c>
      <c r="G102" s="151">
        <v>59</v>
      </c>
      <c r="H102" s="19">
        <f t="shared" si="18"/>
        <v>0.56730769230769229</v>
      </c>
      <c r="I102" s="153">
        <f t="shared" si="26"/>
        <v>104</v>
      </c>
      <c r="J102" s="99"/>
    </row>
    <row r="103" spans="2:10" ht="19.5" customHeight="1">
      <c r="B103" s="14"/>
      <c r="C103" s="177"/>
      <c r="D103" s="18" t="s">
        <v>95</v>
      </c>
      <c r="E103" s="151">
        <v>25</v>
      </c>
      <c r="F103" s="19">
        <f t="shared" si="17"/>
        <v>0.32467532467532467</v>
      </c>
      <c r="G103" s="151">
        <v>52</v>
      </c>
      <c r="H103" s="19">
        <f t="shared" si="18"/>
        <v>0.67532467532467533</v>
      </c>
      <c r="I103" s="153">
        <f t="shared" si="26"/>
        <v>77</v>
      </c>
      <c r="J103" s="99"/>
    </row>
    <row r="104" spans="2:10" ht="19.5" customHeight="1">
      <c r="B104" s="14"/>
      <c r="C104" s="177"/>
      <c r="D104" s="18" t="s">
        <v>96</v>
      </c>
      <c r="E104" s="151">
        <v>48</v>
      </c>
      <c r="F104" s="19">
        <f t="shared" si="17"/>
        <v>0.31788079470198677</v>
      </c>
      <c r="G104" s="151">
        <v>103</v>
      </c>
      <c r="H104" s="19">
        <f t="shared" si="18"/>
        <v>0.68211920529801329</v>
      </c>
      <c r="I104" s="153">
        <f t="shared" si="26"/>
        <v>151</v>
      </c>
      <c r="J104" s="99"/>
    </row>
    <row r="105" spans="2:10" ht="19.5" customHeight="1">
      <c r="B105" s="14"/>
      <c r="C105" s="177"/>
      <c r="D105" s="25" t="s">
        <v>97</v>
      </c>
      <c r="E105" s="126">
        <f>SUM(E102:E104)</f>
        <v>118</v>
      </c>
      <c r="F105" s="24">
        <f t="shared" si="17"/>
        <v>0.35542168674698793</v>
      </c>
      <c r="G105" s="126">
        <f>SUM(G102:G104)</f>
        <v>214</v>
      </c>
      <c r="H105" s="24">
        <f t="shared" si="18"/>
        <v>0.64457831325301207</v>
      </c>
      <c r="I105" s="131">
        <f>SUM(I102:I104)</f>
        <v>332</v>
      </c>
      <c r="J105" s="99"/>
    </row>
    <row r="106" spans="2:10" ht="19.5" customHeight="1">
      <c r="B106" s="30"/>
      <c r="C106" s="167" t="s">
        <v>98</v>
      </c>
      <c r="D106" s="167"/>
      <c r="E106" s="133">
        <f>E60+E64+E67+E71+E76+E79+E86+E93+E100+E101+E105</f>
        <v>1454</v>
      </c>
      <c r="F106" s="70">
        <f t="shared" si="17"/>
        <v>0.21041968162083935</v>
      </c>
      <c r="G106" s="133">
        <f>G60+G64+G67+G71+G76+G79+G86+G93+G100+G101+G105</f>
        <v>5456</v>
      </c>
      <c r="H106" s="70">
        <f t="shared" si="18"/>
        <v>0.78958031837916065</v>
      </c>
      <c r="I106" s="133">
        <f>+I105+I101+I100+I93+I86+I79+I76+I71+I67+I64+I60</f>
        <v>6910</v>
      </c>
      <c r="J106" s="98"/>
    </row>
    <row r="107" spans="2:10" ht="3.75" customHeight="1">
      <c r="B107" s="54"/>
      <c r="C107" s="55"/>
      <c r="D107" s="55"/>
      <c r="E107" s="56"/>
      <c r="F107" s="57"/>
      <c r="G107" s="56"/>
      <c r="H107" s="57"/>
      <c r="I107" s="56"/>
      <c r="J107" s="100"/>
    </row>
    <row r="108" spans="2:10" ht="3.75" customHeight="1">
      <c r="B108" s="110"/>
      <c r="C108" s="111"/>
      <c r="D108" s="111"/>
      <c r="E108" s="112"/>
      <c r="F108" s="113"/>
      <c r="G108" s="112"/>
      <c r="H108" s="113"/>
      <c r="I108" s="112"/>
      <c r="J108" s="114"/>
    </row>
    <row r="109" spans="2:10">
      <c r="B109" s="46"/>
      <c r="C109" s="47"/>
      <c r="D109" s="48"/>
      <c r="E109" s="49"/>
      <c r="F109" s="50"/>
      <c r="G109" s="51"/>
      <c r="H109" s="50"/>
      <c r="I109" s="51"/>
      <c r="J109" s="46"/>
    </row>
    <row r="110" spans="2:10" ht="3.75" customHeight="1">
      <c r="B110" s="38"/>
      <c r="C110" s="52"/>
      <c r="D110" s="52"/>
      <c r="E110" s="52"/>
      <c r="F110" s="52"/>
      <c r="G110" s="52"/>
      <c r="H110" s="52"/>
      <c r="I110" s="52"/>
      <c r="J110" s="97"/>
    </row>
    <row r="111" spans="2:10" ht="19.5" customHeight="1">
      <c r="B111" s="30"/>
      <c r="C111" s="15" t="s">
        <v>2</v>
      </c>
      <c r="D111" s="16" t="s">
        <v>143</v>
      </c>
      <c r="E111" s="15" t="s">
        <v>4</v>
      </c>
      <c r="F111" s="15" t="s">
        <v>5</v>
      </c>
      <c r="G111" s="15" t="s">
        <v>6</v>
      </c>
      <c r="H111" s="15" t="s">
        <v>7</v>
      </c>
      <c r="I111" s="15" t="s">
        <v>8</v>
      </c>
      <c r="J111" s="98"/>
    </row>
    <row r="112" spans="2:10" ht="19.5" customHeight="1">
      <c r="B112" s="14"/>
      <c r="C112" s="181" t="s">
        <v>9</v>
      </c>
      <c r="D112" s="115" t="s">
        <v>117</v>
      </c>
      <c r="E112" s="27">
        <v>27</v>
      </c>
      <c r="F112" s="128">
        <f t="shared" ref="F112:F149" si="27">E112/I112</f>
        <v>0.45</v>
      </c>
      <c r="G112" s="27">
        <v>33</v>
      </c>
      <c r="H112" s="128">
        <f t="shared" ref="H112:H150" si="28">G112/I112</f>
        <v>0.55000000000000004</v>
      </c>
      <c r="I112" s="123">
        <f t="shared" ref="I112:I148" si="29">E112+G112</f>
        <v>60</v>
      </c>
      <c r="J112" s="99"/>
    </row>
    <row r="113" spans="2:10" ht="19.5" customHeight="1">
      <c r="B113" s="14"/>
      <c r="C113" s="182"/>
      <c r="D113" s="116" t="s">
        <v>118</v>
      </c>
      <c r="E113" s="125">
        <f>SUM(E112)</f>
        <v>27</v>
      </c>
      <c r="F113" s="24">
        <f t="shared" si="27"/>
        <v>0.45</v>
      </c>
      <c r="G113" s="125">
        <f>SUM(G112)</f>
        <v>33</v>
      </c>
      <c r="H113" s="24">
        <f t="shared" si="28"/>
        <v>0.55000000000000004</v>
      </c>
      <c r="I113" s="125">
        <f t="shared" si="29"/>
        <v>60</v>
      </c>
      <c r="J113" s="99"/>
    </row>
    <row r="114" spans="2:10" ht="19.5" customHeight="1">
      <c r="B114" s="14"/>
      <c r="C114" s="185" t="s">
        <v>17</v>
      </c>
      <c r="D114" s="115" t="s">
        <v>119</v>
      </c>
      <c r="E114" s="27">
        <v>1</v>
      </c>
      <c r="F114" s="128">
        <f t="shared" si="27"/>
        <v>2.1739130434782608E-2</v>
      </c>
      <c r="G114" s="27">
        <v>45</v>
      </c>
      <c r="H114" s="128">
        <f t="shared" si="28"/>
        <v>0.97826086956521741</v>
      </c>
      <c r="I114" s="27">
        <f t="shared" si="29"/>
        <v>46</v>
      </c>
      <c r="J114" s="99"/>
    </row>
    <row r="115" spans="2:10" ht="19.5" customHeight="1">
      <c r="B115" s="14"/>
      <c r="C115" s="185"/>
      <c r="D115" s="115" t="s">
        <v>121</v>
      </c>
      <c r="E115" s="27">
        <v>10</v>
      </c>
      <c r="F115" s="128">
        <f t="shared" si="27"/>
        <v>0.22222222222222221</v>
      </c>
      <c r="G115" s="27">
        <v>35</v>
      </c>
      <c r="H115" s="128">
        <f t="shared" si="28"/>
        <v>0.77777777777777779</v>
      </c>
      <c r="I115" s="27">
        <f t="shared" si="29"/>
        <v>45</v>
      </c>
      <c r="J115" s="99"/>
    </row>
    <row r="116" spans="2:10" ht="19.5" customHeight="1">
      <c r="B116" s="14"/>
      <c r="C116" s="185"/>
      <c r="D116" s="116" t="s">
        <v>123</v>
      </c>
      <c r="E116" s="125">
        <f>SUM(E114:E115)</f>
        <v>11</v>
      </c>
      <c r="F116" s="24">
        <f t="shared" si="27"/>
        <v>0.12087912087912088</v>
      </c>
      <c r="G116" s="125">
        <f>SUM(G114:G115)</f>
        <v>80</v>
      </c>
      <c r="H116" s="24">
        <f t="shared" si="28"/>
        <v>0.87912087912087911</v>
      </c>
      <c r="I116" s="125">
        <f>SUM(I114:I115)</f>
        <v>91</v>
      </c>
      <c r="J116" s="99"/>
    </row>
    <row r="117" spans="2:10" ht="19.5" customHeight="1">
      <c r="B117" s="14"/>
      <c r="C117" s="166" t="s">
        <v>50</v>
      </c>
      <c r="D117" s="117" t="s">
        <v>122</v>
      </c>
      <c r="E117" s="26">
        <v>5</v>
      </c>
      <c r="F117" s="129">
        <f t="shared" si="27"/>
        <v>7.6923076923076927E-2</v>
      </c>
      <c r="G117" s="26">
        <v>60</v>
      </c>
      <c r="H117" s="129">
        <f t="shared" si="28"/>
        <v>0.92307692307692313</v>
      </c>
      <c r="I117" s="134">
        <f t="shared" si="29"/>
        <v>65</v>
      </c>
      <c r="J117" s="99"/>
    </row>
    <row r="118" spans="2:10" ht="19.5" customHeight="1">
      <c r="B118" s="14"/>
      <c r="C118" s="166"/>
      <c r="D118" s="117" t="s">
        <v>120</v>
      </c>
      <c r="E118" s="26">
        <v>16</v>
      </c>
      <c r="F118" s="129">
        <f t="shared" si="27"/>
        <v>0.128</v>
      </c>
      <c r="G118" s="26">
        <v>109</v>
      </c>
      <c r="H118" s="129">
        <f t="shared" si="28"/>
        <v>0.872</v>
      </c>
      <c r="I118" s="26">
        <f t="shared" si="29"/>
        <v>125</v>
      </c>
      <c r="J118" s="99"/>
    </row>
    <row r="119" spans="2:10" ht="19.5" customHeight="1">
      <c r="B119" s="14"/>
      <c r="C119" s="166"/>
      <c r="D119" s="116" t="s">
        <v>73</v>
      </c>
      <c r="E119" s="125">
        <f>SUM(E117:E118)</f>
        <v>21</v>
      </c>
      <c r="F119" s="24">
        <f t="shared" si="27"/>
        <v>0.11052631578947368</v>
      </c>
      <c r="G119" s="125">
        <f>SUM(G117:G118)</f>
        <v>169</v>
      </c>
      <c r="H119" s="24">
        <f t="shared" si="28"/>
        <v>0.88947368421052631</v>
      </c>
      <c r="I119" s="125">
        <f t="shared" si="29"/>
        <v>190</v>
      </c>
      <c r="J119" s="99"/>
    </row>
    <row r="120" spans="2:10" ht="19.5" customHeight="1">
      <c r="B120" s="14"/>
      <c r="C120" s="185" t="s">
        <v>52</v>
      </c>
      <c r="D120" s="115" t="s">
        <v>124</v>
      </c>
      <c r="E120" s="27">
        <v>876</v>
      </c>
      <c r="F120" s="128">
        <f t="shared" si="27"/>
        <v>0.39054837271511367</v>
      </c>
      <c r="G120" s="27">
        <v>1367</v>
      </c>
      <c r="H120" s="128">
        <f t="shared" si="28"/>
        <v>0.60945162728488633</v>
      </c>
      <c r="I120" s="123">
        <f t="shared" si="29"/>
        <v>2243</v>
      </c>
      <c r="J120" s="99"/>
    </row>
    <row r="121" spans="2:10" ht="19.5" customHeight="1">
      <c r="B121" s="14"/>
      <c r="C121" s="185"/>
      <c r="D121" s="116" t="s">
        <v>76</v>
      </c>
      <c r="E121" s="125">
        <f>SUM(E120)</f>
        <v>876</v>
      </c>
      <c r="F121" s="24">
        <f t="shared" si="27"/>
        <v>0.39054837271511367</v>
      </c>
      <c r="G121" s="125">
        <f>SUM(G120)</f>
        <v>1367</v>
      </c>
      <c r="H121" s="24">
        <f t="shared" si="28"/>
        <v>0.60945162728488633</v>
      </c>
      <c r="I121" s="125">
        <f t="shared" si="29"/>
        <v>2243</v>
      </c>
      <c r="J121" s="99"/>
    </row>
    <row r="122" spans="2:10">
      <c r="B122" s="14"/>
      <c r="C122" s="166" t="s">
        <v>125</v>
      </c>
      <c r="D122" s="117" t="s">
        <v>121</v>
      </c>
      <c r="E122" s="26">
        <v>17</v>
      </c>
      <c r="F122" s="129">
        <f t="shared" si="27"/>
        <v>0.21794871794871795</v>
      </c>
      <c r="G122" s="26">
        <v>61</v>
      </c>
      <c r="H122" s="129">
        <f t="shared" si="28"/>
        <v>0.78205128205128205</v>
      </c>
      <c r="I122" s="26">
        <f t="shared" si="29"/>
        <v>78</v>
      </c>
      <c r="J122" s="99"/>
    </row>
    <row r="123" spans="2:10" ht="19.5" customHeight="1">
      <c r="B123" s="14"/>
      <c r="C123" s="166"/>
      <c r="D123" s="117" t="s">
        <v>126</v>
      </c>
      <c r="E123" s="26">
        <v>2</v>
      </c>
      <c r="F123" s="129">
        <f t="shared" si="27"/>
        <v>0.5</v>
      </c>
      <c r="G123" s="26">
        <v>2</v>
      </c>
      <c r="H123" s="129">
        <f t="shared" si="28"/>
        <v>0.5</v>
      </c>
      <c r="I123" s="26">
        <f t="shared" si="29"/>
        <v>4</v>
      </c>
      <c r="J123" s="99"/>
    </row>
    <row r="124" spans="2:10" ht="19.5" customHeight="1">
      <c r="B124" s="14"/>
      <c r="C124" s="166"/>
      <c r="D124" s="117" t="s">
        <v>127</v>
      </c>
      <c r="E124" s="26">
        <v>0</v>
      </c>
      <c r="F124" s="26">
        <v>0</v>
      </c>
      <c r="G124" s="26">
        <v>1</v>
      </c>
      <c r="H124" s="129">
        <f t="shared" si="28"/>
        <v>1</v>
      </c>
      <c r="I124" s="26">
        <f t="shared" si="29"/>
        <v>1</v>
      </c>
      <c r="J124" s="99"/>
    </row>
    <row r="125" spans="2:10" ht="19.5" customHeight="1">
      <c r="B125" s="14"/>
      <c r="C125" s="166"/>
      <c r="D125" s="117" t="s">
        <v>128</v>
      </c>
      <c r="E125" s="26">
        <v>0</v>
      </c>
      <c r="F125" s="26">
        <v>0</v>
      </c>
      <c r="G125" s="26">
        <v>10</v>
      </c>
      <c r="H125" s="129">
        <f t="shared" si="28"/>
        <v>1</v>
      </c>
      <c r="I125" s="26">
        <f t="shared" si="29"/>
        <v>10</v>
      </c>
      <c r="J125" s="99"/>
    </row>
    <row r="126" spans="2:10" ht="19.5" customHeight="1">
      <c r="B126" s="14"/>
      <c r="C126" s="166"/>
      <c r="D126" s="117" t="s">
        <v>129</v>
      </c>
      <c r="E126" s="26">
        <v>1</v>
      </c>
      <c r="F126" s="129">
        <f t="shared" si="27"/>
        <v>6.6666666666666666E-2</v>
      </c>
      <c r="G126" s="26">
        <v>14</v>
      </c>
      <c r="H126" s="129">
        <f t="shared" si="28"/>
        <v>0.93333333333333335</v>
      </c>
      <c r="I126" s="26">
        <f t="shared" si="29"/>
        <v>15</v>
      </c>
      <c r="J126" s="99"/>
    </row>
    <row r="127" spans="2:10" ht="19.5" customHeight="1">
      <c r="B127" s="14"/>
      <c r="C127" s="166"/>
      <c r="D127" s="117" t="s">
        <v>130</v>
      </c>
      <c r="E127" s="26">
        <v>0</v>
      </c>
      <c r="F127" s="26">
        <v>0</v>
      </c>
      <c r="G127" s="26">
        <v>0</v>
      </c>
      <c r="H127" s="26">
        <v>0</v>
      </c>
      <c r="I127" s="26">
        <f t="shared" si="29"/>
        <v>0</v>
      </c>
      <c r="J127" s="99"/>
    </row>
    <row r="128" spans="2:10" ht="19.5" customHeight="1">
      <c r="B128" s="14"/>
      <c r="C128" s="166"/>
      <c r="D128" s="117" t="s">
        <v>131</v>
      </c>
      <c r="E128" s="26">
        <v>20</v>
      </c>
      <c r="F128" s="129">
        <f t="shared" si="27"/>
        <v>6.8493150684931503E-2</v>
      </c>
      <c r="G128" s="26">
        <v>272</v>
      </c>
      <c r="H128" s="129">
        <f t="shared" si="28"/>
        <v>0.93150684931506844</v>
      </c>
      <c r="I128" s="26">
        <f t="shared" si="29"/>
        <v>292</v>
      </c>
      <c r="J128" s="99"/>
    </row>
    <row r="129" spans="2:10" ht="19.5" customHeight="1">
      <c r="B129" s="14"/>
      <c r="C129" s="166"/>
      <c r="D129" s="116" t="s">
        <v>133</v>
      </c>
      <c r="E129" s="125">
        <f>SUM(E122:E128)</f>
        <v>40</v>
      </c>
      <c r="F129" s="24">
        <f t="shared" si="27"/>
        <v>0.1</v>
      </c>
      <c r="G129" s="125">
        <f>SUM(G122:G128)</f>
        <v>360</v>
      </c>
      <c r="H129" s="24">
        <f t="shared" si="28"/>
        <v>0.9</v>
      </c>
      <c r="I129" s="125">
        <f>SUM(I122:I128)</f>
        <v>400</v>
      </c>
      <c r="J129" s="99"/>
    </row>
    <row r="130" spans="2:10" ht="19.5" customHeight="1">
      <c r="B130" s="14"/>
      <c r="C130" s="185" t="s">
        <v>54</v>
      </c>
      <c r="D130" s="115" t="s">
        <v>128</v>
      </c>
      <c r="E130" s="27">
        <v>2</v>
      </c>
      <c r="F130" s="128">
        <f t="shared" si="27"/>
        <v>0.125</v>
      </c>
      <c r="G130" s="27">
        <v>14</v>
      </c>
      <c r="H130" s="128">
        <f t="shared" si="28"/>
        <v>0.875</v>
      </c>
      <c r="I130" s="27">
        <f t="shared" si="29"/>
        <v>16</v>
      </c>
      <c r="J130" s="99"/>
    </row>
    <row r="131" spans="2:10" ht="19.5" customHeight="1">
      <c r="B131" s="14"/>
      <c r="C131" s="185"/>
      <c r="D131" s="115" t="s">
        <v>127</v>
      </c>
      <c r="E131" s="27">
        <v>9</v>
      </c>
      <c r="F131" s="128">
        <f t="shared" si="27"/>
        <v>0.10843373493975904</v>
      </c>
      <c r="G131" s="27">
        <v>74</v>
      </c>
      <c r="H131" s="128">
        <f t="shared" si="28"/>
        <v>0.89156626506024095</v>
      </c>
      <c r="I131" s="27">
        <f t="shared" si="29"/>
        <v>83</v>
      </c>
      <c r="J131" s="99"/>
    </row>
    <row r="132" spans="2:10" ht="19.5" customHeight="1">
      <c r="B132" s="14"/>
      <c r="C132" s="185"/>
      <c r="D132" s="115" t="s">
        <v>129</v>
      </c>
      <c r="E132" s="27">
        <v>2</v>
      </c>
      <c r="F132" s="128">
        <f t="shared" si="27"/>
        <v>5.8823529411764705E-2</v>
      </c>
      <c r="G132" s="27">
        <v>32</v>
      </c>
      <c r="H132" s="128">
        <f t="shared" si="28"/>
        <v>0.94117647058823528</v>
      </c>
      <c r="I132" s="27">
        <f t="shared" si="29"/>
        <v>34</v>
      </c>
      <c r="J132" s="99"/>
    </row>
    <row r="133" spans="2:10" ht="19.5" customHeight="1">
      <c r="B133" s="14"/>
      <c r="C133" s="185"/>
      <c r="D133" s="115" t="s">
        <v>134</v>
      </c>
      <c r="E133" s="27">
        <v>5</v>
      </c>
      <c r="F133" s="128">
        <f t="shared" si="27"/>
        <v>0.16666666666666666</v>
      </c>
      <c r="G133" s="27">
        <v>25</v>
      </c>
      <c r="H133" s="128">
        <f t="shared" si="28"/>
        <v>0.83333333333333337</v>
      </c>
      <c r="I133" s="27">
        <f t="shared" si="29"/>
        <v>30</v>
      </c>
      <c r="J133" s="99"/>
    </row>
    <row r="134" spans="2:10" ht="19.5" customHeight="1">
      <c r="B134" s="14"/>
      <c r="C134" s="185"/>
      <c r="D134" s="115" t="s">
        <v>126</v>
      </c>
      <c r="E134" s="27">
        <v>11</v>
      </c>
      <c r="F134" s="128">
        <f t="shared" si="27"/>
        <v>0.45833333333333331</v>
      </c>
      <c r="G134" s="27">
        <v>13</v>
      </c>
      <c r="H134" s="128">
        <f t="shared" si="28"/>
        <v>0.54166666666666663</v>
      </c>
      <c r="I134" s="27">
        <f t="shared" si="29"/>
        <v>24</v>
      </c>
      <c r="J134" s="99"/>
    </row>
    <row r="135" spans="2:10" ht="19.5" customHeight="1">
      <c r="B135" s="14"/>
      <c r="C135" s="185"/>
      <c r="D135" s="116" t="s">
        <v>88</v>
      </c>
      <c r="E135" s="125">
        <f>SUM(E130:E134)</f>
        <v>29</v>
      </c>
      <c r="F135" s="24">
        <f t="shared" si="27"/>
        <v>0.15508021390374332</v>
      </c>
      <c r="G135" s="125">
        <f>SUM(G130:G134)</f>
        <v>158</v>
      </c>
      <c r="H135" s="24">
        <f t="shared" si="28"/>
        <v>0.84491978609625673</v>
      </c>
      <c r="I135" s="125">
        <f>SUM(I130:I134)</f>
        <v>187</v>
      </c>
      <c r="J135" s="99"/>
    </row>
    <row r="136" spans="2:10" ht="19.5" customHeight="1">
      <c r="B136" s="14"/>
      <c r="C136" s="166" t="s">
        <v>56</v>
      </c>
      <c r="D136" s="117" t="s">
        <v>132</v>
      </c>
      <c r="E136" s="26">
        <v>27</v>
      </c>
      <c r="F136" s="129">
        <f t="shared" si="27"/>
        <v>0.40909090909090912</v>
      </c>
      <c r="G136" s="26">
        <v>39</v>
      </c>
      <c r="H136" s="129">
        <f t="shared" si="28"/>
        <v>0.59090909090909094</v>
      </c>
      <c r="I136" s="26">
        <f t="shared" si="29"/>
        <v>66</v>
      </c>
      <c r="J136" s="99"/>
    </row>
    <row r="137" spans="2:10" ht="19.5" customHeight="1">
      <c r="B137" s="14"/>
      <c r="C137" s="166"/>
      <c r="D137" s="117" t="s">
        <v>128</v>
      </c>
      <c r="E137" s="26">
        <v>0</v>
      </c>
      <c r="F137" s="26">
        <v>0</v>
      </c>
      <c r="G137" s="26">
        <v>1</v>
      </c>
      <c r="H137" s="129">
        <f t="shared" si="28"/>
        <v>1</v>
      </c>
      <c r="I137" s="26">
        <f t="shared" si="29"/>
        <v>1</v>
      </c>
      <c r="J137" s="99"/>
    </row>
    <row r="138" spans="2:10" ht="19.5" customHeight="1">
      <c r="B138" s="14"/>
      <c r="C138" s="166"/>
      <c r="D138" s="117" t="s">
        <v>129</v>
      </c>
      <c r="E138" s="26">
        <v>0</v>
      </c>
      <c r="F138" s="26">
        <v>0</v>
      </c>
      <c r="G138" s="26">
        <v>2</v>
      </c>
      <c r="H138" s="129">
        <f t="shared" si="28"/>
        <v>1</v>
      </c>
      <c r="I138" s="26">
        <f t="shared" si="29"/>
        <v>2</v>
      </c>
      <c r="J138" s="99"/>
    </row>
    <row r="139" spans="2:10" ht="19.5" customHeight="1">
      <c r="B139" s="14"/>
      <c r="C139" s="166"/>
      <c r="D139" s="117" t="s">
        <v>131</v>
      </c>
      <c r="E139" s="26">
        <v>15</v>
      </c>
      <c r="F139" s="129">
        <f t="shared" si="27"/>
        <v>7.3891625615763554E-2</v>
      </c>
      <c r="G139" s="26">
        <v>188</v>
      </c>
      <c r="H139" s="129">
        <f t="shared" si="28"/>
        <v>0.92610837438423643</v>
      </c>
      <c r="I139" s="26">
        <f t="shared" si="29"/>
        <v>203</v>
      </c>
      <c r="J139" s="99"/>
    </row>
    <row r="140" spans="2:10" ht="19.5" customHeight="1">
      <c r="B140" s="14"/>
      <c r="C140" s="166"/>
      <c r="D140" s="117" t="s">
        <v>127</v>
      </c>
      <c r="E140" s="26">
        <v>1</v>
      </c>
      <c r="F140" s="129">
        <f t="shared" si="27"/>
        <v>3.8461538461538464E-2</v>
      </c>
      <c r="G140" s="26">
        <v>25</v>
      </c>
      <c r="H140" s="129">
        <f t="shared" si="28"/>
        <v>0.96153846153846156</v>
      </c>
      <c r="I140" s="26">
        <f t="shared" si="29"/>
        <v>26</v>
      </c>
      <c r="J140" s="99"/>
    </row>
    <row r="141" spans="2:10" ht="19.5" customHeight="1">
      <c r="B141" s="14"/>
      <c r="C141" s="166"/>
      <c r="D141" s="116" t="s">
        <v>90</v>
      </c>
      <c r="E141" s="125">
        <f>SUM(E136:E140)</f>
        <v>43</v>
      </c>
      <c r="F141" s="24">
        <f t="shared" si="27"/>
        <v>0.14429530201342283</v>
      </c>
      <c r="G141" s="125">
        <f>SUM(G136:G140)</f>
        <v>255</v>
      </c>
      <c r="H141" s="24">
        <f t="shared" si="28"/>
        <v>0.85570469798657722</v>
      </c>
      <c r="I141" s="125">
        <f>SUM(I136:I140)</f>
        <v>298</v>
      </c>
      <c r="J141" s="99"/>
    </row>
    <row r="142" spans="2:10" ht="19.5" customHeight="1">
      <c r="B142" s="14"/>
      <c r="C142" s="185" t="s">
        <v>91</v>
      </c>
      <c r="D142" s="115" t="s">
        <v>135</v>
      </c>
      <c r="E142" s="183">
        <v>92</v>
      </c>
      <c r="F142" s="162">
        <f t="shared" si="27"/>
        <v>0.70769230769230773</v>
      </c>
      <c r="G142" s="183">
        <v>38</v>
      </c>
      <c r="H142" s="162">
        <f t="shared" si="28"/>
        <v>0.29230769230769232</v>
      </c>
      <c r="I142" s="160">
        <f>+E142+G142</f>
        <v>130</v>
      </c>
      <c r="J142" s="99"/>
    </row>
    <row r="143" spans="2:10" ht="19.5" customHeight="1">
      <c r="B143" s="14"/>
      <c r="C143" s="185"/>
      <c r="D143" s="115" t="s">
        <v>136</v>
      </c>
      <c r="E143" s="184"/>
      <c r="F143" s="163" t="e">
        <f t="shared" si="27"/>
        <v>#DIV/0!</v>
      </c>
      <c r="G143" s="184"/>
      <c r="H143" s="163" t="e">
        <f t="shared" si="28"/>
        <v>#DIV/0!</v>
      </c>
      <c r="I143" s="161"/>
      <c r="J143" s="99"/>
    </row>
    <row r="144" spans="2:10" ht="19.5" customHeight="1">
      <c r="B144" s="14"/>
      <c r="C144" s="185"/>
      <c r="D144" s="116" t="s">
        <v>137</v>
      </c>
      <c r="E144" s="125">
        <f>SUM(E142)</f>
        <v>92</v>
      </c>
      <c r="F144" s="24">
        <f t="shared" si="27"/>
        <v>0.70769230769230773</v>
      </c>
      <c r="G144" s="125">
        <f>SUM(G142)</f>
        <v>38</v>
      </c>
      <c r="H144" s="24">
        <f t="shared" si="28"/>
        <v>0.29230769230769232</v>
      </c>
      <c r="I144" s="131">
        <f t="shared" si="29"/>
        <v>130</v>
      </c>
      <c r="J144" s="99"/>
    </row>
    <row r="145" spans="2:12" ht="19.5" customHeight="1">
      <c r="B145" s="14"/>
      <c r="C145" s="171" t="s">
        <v>93</v>
      </c>
      <c r="D145" s="117" t="s">
        <v>138</v>
      </c>
      <c r="E145" s="26">
        <v>5</v>
      </c>
      <c r="F145" s="129">
        <f t="shared" si="27"/>
        <v>0.17857142857142858</v>
      </c>
      <c r="G145" s="26">
        <v>23</v>
      </c>
      <c r="H145" s="129">
        <f t="shared" si="28"/>
        <v>0.8214285714285714</v>
      </c>
      <c r="I145" s="26">
        <f t="shared" si="29"/>
        <v>28</v>
      </c>
      <c r="J145" s="99"/>
    </row>
    <row r="146" spans="2:12" ht="19.5" customHeight="1">
      <c r="B146" s="14"/>
      <c r="C146" s="172"/>
      <c r="D146" s="117" t="s">
        <v>139</v>
      </c>
      <c r="E146" s="26">
        <v>22</v>
      </c>
      <c r="F146" s="129">
        <f t="shared" si="27"/>
        <v>0.73333333333333328</v>
      </c>
      <c r="G146" s="26">
        <v>8</v>
      </c>
      <c r="H146" s="129">
        <f t="shared" si="28"/>
        <v>0.26666666666666666</v>
      </c>
      <c r="I146" s="26">
        <f t="shared" si="29"/>
        <v>30</v>
      </c>
      <c r="J146" s="99"/>
    </row>
    <row r="147" spans="2:12" ht="19.5" customHeight="1">
      <c r="B147" s="14"/>
      <c r="C147" s="172"/>
      <c r="D147" s="117" t="s">
        <v>140</v>
      </c>
      <c r="E147" s="26">
        <v>16</v>
      </c>
      <c r="F147" s="129">
        <f t="shared" si="27"/>
        <v>0.45714285714285713</v>
      </c>
      <c r="G147" s="26">
        <v>19</v>
      </c>
      <c r="H147" s="129">
        <f t="shared" si="28"/>
        <v>0.54285714285714282</v>
      </c>
      <c r="I147" s="26">
        <f t="shared" si="29"/>
        <v>35</v>
      </c>
      <c r="J147" s="99"/>
    </row>
    <row r="148" spans="2:12" ht="19.5" customHeight="1">
      <c r="B148" s="14"/>
      <c r="C148" s="172"/>
      <c r="D148" s="117" t="s">
        <v>141</v>
      </c>
      <c r="E148" s="26">
        <v>19</v>
      </c>
      <c r="F148" s="129">
        <f t="shared" si="27"/>
        <v>0.43181818181818182</v>
      </c>
      <c r="G148" s="26">
        <v>25</v>
      </c>
      <c r="H148" s="129">
        <f t="shared" si="28"/>
        <v>0.56818181818181823</v>
      </c>
      <c r="I148" s="26">
        <f t="shared" si="29"/>
        <v>44</v>
      </c>
      <c r="J148" s="99"/>
    </row>
    <row r="149" spans="2:12" ht="19.5" customHeight="1">
      <c r="B149" s="14"/>
      <c r="C149" s="173"/>
      <c r="D149" s="116" t="s">
        <v>97</v>
      </c>
      <c r="E149" s="126">
        <f>SUM(E145:E148)</f>
        <v>62</v>
      </c>
      <c r="F149" s="24">
        <f t="shared" si="27"/>
        <v>0.45255474452554745</v>
      </c>
      <c r="G149" s="126">
        <f>SUM(G145:G148)</f>
        <v>75</v>
      </c>
      <c r="H149" s="24">
        <f t="shared" si="28"/>
        <v>0.54744525547445255</v>
      </c>
      <c r="I149" s="131">
        <f>SUM(I145:I148)</f>
        <v>137</v>
      </c>
      <c r="J149" s="99"/>
    </row>
    <row r="150" spans="2:12" ht="19.5" customHeight="1">
      <c r="B150" s="30"/>
      <c r="C150" s="167" t="s">
        <v>145</v>
      </c>
      <c r="D150" s="167"/>
      <c r="E150" s="133">
        <f>E112+E116+E119+E121+E129+E135+E141+E144+E149</f>
        <v>1201</v>
      </c>
      <c r="F150" s="70">
        <f>E150/I150</f>
        <v>0.32146680942184153</v>
      </c>
      <c r="G150" s="133">
        <f>G112+G116+G119+G121+G129+G135+G141+G144+G149</f>
        <v>2535</v>
      </c>
      <c r="H150" s="70">
        <f t="shared" si="28"/>
        <v>0.67853319057815842</v>
      </c>
      <c r="I150" s="133">
        <f>+I149+I144+I141+I135+I129+I121+I119+I116+I113</f>
        <v>3736</v>
      </c>
      <c r="J150" s="98"/>
    </row>
    <row r="151" spans="2:12" ht="3.75" customHeight="1">
      <c r="B151" s="54"/>
      <c r="C151" s="55"/>
      <c r="D151" s="55"/>
      <c r="E151" s="56"/>
      <c r="F151" s="57"/>
      <c r="G151" s="56"/>
      <c r="H151" s="57"/>
      <c r="I151" s="56"/>
      <c r="J151" s="100"/>
    </row>
    <row r="152" spans="2:12" ht="3.75" customHeight="1">
      <c r="B152" s="110"/>
      <c r="C152" s="111"/>
      <c r="D152" s="111"/>
      <c r="E152" s="112"/>
      <c r="F152" s="113"/>
      <c r="G152" s="112"/>
      <c r="H152" s="113"/>
      <c r="I152" s="112"/>
      <c r="J152" s="114"/>
    </row>
    <row r="153" spans="2:12">
      <c r="B153" s="58"/>
      <c r="C153" s="47"/>
      <c r="D153" s="59"/>
      <c r="E153" s="60"/>
      <c r="F153" s="61"/>
      <c r="G153" s="60"/>
      <c r="H153" s="61"/>
      <c r="I153" s="62"/>
      <c r="J153" s="101"/>
    </row>
    <row r="154" spans="2:12" ht="3.75" customHeight="1">
      <c r="B154" s="63"/>
      <c r="C154" s="64"/>
      <c r="D154" s="65"/>
      <c r="E154" s="66"/>
      <c r="F154" s="67"/>
      <c r="G154" s="66"/>
      <c r="H154" s="67"/>
      <c r="I154" s="66"/>
      <c r="J154" s="102"/>
    </row>
    <row r="155" spans="2:12" ht="19.5" customHeight="1">
      <c r="B155" s="68"/>
      <c r="C155" s="179" t="s">
        <v>99</v>
      </c>
      <c r="D155" s="180"/>
      <c r="E155" s="41">
        <f>E34</f>
        <v>3913</v>
      </c>
      <c r="F155" s="108">
        <f>F34</f>
        <v>0.29817877009830068</v>
      </c>
      <c r="G155" s="41">
        <f>G34</f>
        <v>9210</v>
      </c>
      <c r="H155" s="108">
        <f>H34</f>
        <v>0.70182122990169926</v>
      </c>
      <c r="I155" s="41">
        <f>I34</f>
        <v>13123</v>
      </c>
      <c r="J155" s="103"/>
    </row>
    <row r="156" spans="2:12" ht="19.5" customHeight="1">
      <c r="B156" s="68"/>
      <c r="C156" s="179" t="s">
        <v>100</v>
      </c>
      <c r="D156" s="180"/>
      <c r="E156" s="41">
        <f>E55</f>
        <v>331</v>
      </c>
      <c r="F156" s="108">
        <f>F55</f>
        <v>0.22547683923705722</v>
      </c>
      <c r="G156" s="41">
        <f>G55</f>
        <v>1137</v>
      </c>
      <c r="H156" s="108">
        <f>H55</f>
        <v>0.77452316076294281</v>
      </c>
      <c r="I156" s="41">
        <f>I55</f>
        <v>1468</v>
      </c>
      <c r="J156" s="104"/>
    </row>
    <row r="157" spans="2:12" ht="19.5" customHeight="1">
      <c r="B157" s="68"/>
      <c r="C157" s="179" t="s">
        <v>101</v>
      </c>
      <c r="D157" s="180"/>
      <c r="E157" s="41">
        <f>E106</f>
        <v>1454</v>
      </c>
      <c r="F157" s="108">
        <f>F106</f>
        <v>0.21041968162083935</v>
      </c>
      <c r="G157" s="41">
        <f>G106</f>
        <v>5456</v>
      </c>
      <c r="H157" s="108">
        <f>H106</f>
        <v>0.78958031837916065</v>
      </c>
      <c r="I157" s="41">
        <f>I106</f>
        <v>6910</v>
      </c>
      <c r="J157" s="104">
        <f>+J253</f>
        <v>0</v>
      </c>
      <c r="K157" s="119"/>
    </row>
    <row r="158" spans="2:12" ht="19.5" customHeight="1">
      <c r="B158" s="68"/>
      <c r="C158" s="179" t="s">
        <v>144</v>
      </c>
      <c r="D158" s="180"/>
      <c r="E158" s="41">
        <f>E150</f>
        <v>1201</v>
      </c>
      <c r="F158" s="108">
        <f>F150</f>
        <v>0.32146680942184153</v>
      </c>
      <c r="G158" s="41">
        <f>G150</f>
        <v>2535</v>
      </c>
      <c r="H158" s="108">
        <f>H150</f>
        <v>0.67853319057815842</v>
      </c>
      <c r="I158" s="41">
        <f>I150</f>
        <v>3736</v>
      </c>
      <c r="J158" s="104"/>
      <c r="L158" s="119"/>
    </row>
    <row r="159" spans="2:12" ht="19.5" customHeight="1">
      <c r="B159" s="68"/>
      <c r="C159" s="176" t="s">
        <v>102</v>
      </c>
      <c r="D159" s="176"/>
      <c r="E159" s="69">
        <f>SUM(E155:E158)</f>
        <v>6899</v>
      </c>
      <c r="F159" s="70">
        <f>E159/I159</f>
        <v>0.27336846693347072</v>
      </c>
      <c r="G159" s="69">
        <f>SUM(G155:G158)</f>
        <v>18338</v>
      </c>
      <c r="H159" s="70">
        <f>G159/I159</f>
        <v>0.72663153306652928</v>
      </c>
      <c r="I159" s="69">
        <f>SUM(I155:I158)</f>
        <v>25237</v>
      </c>
      <c r="J159" s="105">
        <f>+J259+J258+J257</f>
        <v>0</v>
      </c>
    </row>
    <row r="160" spans="2:12" ht="3.75" customHeight="1">
      <c r="B160" s="54"/>
      <c r="C160" s="43"/>
      <c r="D160" s="71"/>
      <c r="E160" s="72"/>
      <c r="F160" s="73"/>
      <c r="G160" s="72"/>
      <c r="H160" s="73"/>
      <c r="I160" s="72"/>
      <c r="J160" s="106"/>
    </row>
    <row r="161" spans="2:10">
      <c r="B161" s="58"/>
      <c r="C161" s="47"/>
      <c r="D161" s="48"/>
      <c r="E161" s="49"/>
      <c r="F161" s="74"/>
      <c r="G161" s="49"/>
      <c r="H161" s="74"/>
      <c r="I161" s="51"/>
      <c r="J161" s="58"/>
    </row>
    <row r="162" spans="2:10">
      <c r="B162" s="58"/>
      <c r="C162" s="75" t="s">
        <v>103</v>
      </c>
      <c r="D162" s="48"/>
      <c r="E162" s="49"/>
      <c r="F162" s="74"/>
      <c r="G162" s="49"/>
      <c r="H162" s="74"/>
      <c r="I162" s="51"/>
      <c r="J162" s="58"/>
    </row>
    <row r="163" spans="2:10" ht="6" customHeight="1">
      <c r="B163" s="58"/>
      <c r="C163" s="47"/>
      <c r="D163" s="48"/>
      <c r="E163" s="49"/>
      <c r="F163" s="74"/>
      <c r="G163" s="49"/>
      <c r="H163" s="74"/>
      <c r="I163" s="51"/>
      <c r="J163" s="58"/>
    </row>
    <row r="164" spans="2:10" ht="3.75" customHeight="1">
      <c r="B164" s="10"/>
      <c r="C164" s="11"/>
      <c r="D164" s="12"/>
      <c r="E164" s="11"/>
      <c r="F164" s="11"/>
      <c r="G164" s="11"/>
      <c r="H164" s="11"/>
      <c r="I164" s="13"/>
      <c r="J164" s="89"/>
    </row>
    <row r="165" spans="2:10" ht="19.5" customHeight="1">
      <c r="B165" s="14"/>
      <c r="C165" s="15" t="s">
        <v>104</v>
      </c>
      <c r="D165" s="16" t="s">
        <v>58</v>
      </c>
      <c r="E165" s="15" t="s">
        <v>4</v>
      </c>
      <c r="F165" s="15" t="s">
        <v>5</v>
      </c>
      <c r="G165" s="15" t="s">
        <v>6</v>
      </c>
      <c r="H165" s="15" t="s">
        <v>7</v>
      </c>
      <c r="I165" s="15" t="s">
        <v>8</v>
      </c>
      <c r="J165" s="90"/>
    </row>
    <row r="166" spans="2:10" ht="19.5" customHeight="1">
      <c r="B166" s="14"/>
      <c r="C166" s="177" t="s">
        <v>105</v>
      </c>
      <c r="D166" s="18" t="s">
        <v>106</v>
      </c>
      <c r="E166" s="27">
        <v>142</v>
      </c>
      <c r="F166" s="128">
        <f>E166/I166</f>
        <v>0.45806451612903226</v>
      </c>
      <c r="G166" s="27">
        <v>168</v>
      </c>
      <c r="H166" s="128">
        <f>G166/I166</f>
        <v>0.54193548387096779</v>
      </c>
      <c r="I166" s="27">
        <f t="shared" ref="I166:I179" si="30">E166+G166</f>
        <v>310</v>
      </c>
      <c r="J166" s="90"/>
    </row>
    <row r="167" spans="2:10" ht="19.5" customHeight="1">
      <c r="B167" s="14"/>
      <c r="C167" s="177"/>
      <c r="D167" s="18" t="s">
        <v>89</v>
      </c>
      <c r="E167" s="27">
        <v>8</v>
      </c>
      <c r="F167" s="128">
        <f>E167/I167</f>
        <v>0.14814814814814814</v>
      </c>
      <c r="G167" s="27">
        <v>46</v>
      </c>
      <c r="H167" s="128">
        <f t="shared" ref="H167:H180" si="31">G167/I167</f>
        <v>0.85185185185185186</v>
      </c>
      <c r="I167" s="27">
        <f t="shared" si="30"/>
        <v>54</v>
      </c>
      <c r="J167" s="90"/>
    </row>
    <row r="168" spans="2:10" ht="19.5" customHeight="1">
      <c r="B168" s="14"/>
      <c r="C168" s="177"/>
      <c r="D168" s="23" t="s">
        <v>107</v>
      </c>
      <c r="E168" s="125">
        <f>SUM(E166:E167)</f>
        <v>150</v>
      </c>
      <c r="F168" s="24">
        <f>E168/I168</f>
        <v>0.41208791208791207</v>
      </c>
      <c r="G168" s="125">
        <f>SUM(G166:G167)</f>
        <v>214</v>
      </c>
      <c r="H168" s="24">
        <f t="shared" si="31"/>
        <v>0.58791208791208793</v>
      </c>
      <c r="I168" s="125">
        <f>SUM(I166:I167)</f>
        <v>364</v>
      </c>
      <c r="J168" s="90"/>
    </row>
    <row r="169" spans="2:10" ht="19.5" customHeight="1">
      <c r="B169" s="14"/>
      <c r="C169" s="20" t="s">
        <v>108</v>
      </c>
      <c r="D169" s="21" t="s">
        <v>109</v>
      </c>
      <c r="E169" s="26">
        <v>55</v>
      </c>
      <c r="F169" s="129">
        <f t="shared" ref="F169:F180" si="32">E169/I169</f>
        <v>0.49107142857142855</v>
      </c>
      <c r="G169" s="26">
        <v>57</v>
      </c>
      <c r="H169" s="129">
        <f t="shared" si="31"/>
        <v>0.5089285714285714</v>
      </c>
      <c r="I169" s="132">
        <f t="shared" si="30"/>
        <v>112</v>
      </c>
      <c r="J169" s="90"/>
    </row>
    <row r="170" spans="2:10" ht="19.5" customHeight="1">
      <c r="B170" s="14"/>
      <c r="C170" s="177" t="s">
        <v>110</v>
      </c>
      <c r="D170" s="18" t="s">
        <v>79</v>
      </c>
      <c r="E170" s="27">
        <v>48</v>
      </c>
      <c r="F170" s="128">
        <f t="shared" si="32"/>
        <v>8.1081081081081086E-2</v>
      </c>
      <c r="G170" s="27">
        <v>544</v>
      </c>
      <c r="H170" s="128">
        <f t="shared" si="31"/>
        <v>0.91891891891891897</v>
      </c>
      <c r="I170" s="27">
        <f t="shared" si="30"/>
        <v>592</v>
      </c>
      <c r="J170" s="90"/>
    </row>
    <row r="171" spans="2:10" ht="19.5" customHeight="1">
      <c r="B171" s="14"/>
      <c r="C171" s="177"/>
      <c r="D171" s="18" t="s">
        <v>82</v>
      </c>
      <c r="E171" s="27">
        <v>14</v>
      </c>
      <c r="F171" s="128">
        <f t="shared" si="32"/>
        <v>6.8292682926829273E-2</v>
      </c>
      <c r="G171" s="27">
        <v>191</v>
      </c>
      <c r="H171" s="128">
        <f t="shared" si="31"/>
        <v>0.93170731707317078</v>
      </c>
      <c r="I171" s="27">
        <f t="shared" si="30"/>
        <v>205</v>
      </c>
      <c r="J171" s="90"/>
    </row>
    <row r="172" spans="2:10" ht="19.5" customHeight="1">
      <c r="B172" s="14"/>
      <c r="C172" s="177"/>
      <c r="D172" s="18" t="s">
        <v>80</v>
      </c>
      <c r="E172" s="27">
        <v>79</v>
      </c>
      <c r="F172" s="128">
        <f t="shared" si="32"/>
        <v>0.46745562130177515</v>
      </c>
      <c r="G172" s="27">
        <v>90</v>
      </c>
      <c r="H172" s="128">
        <f t="shared" si="31"/>
        <v>0.53254437869822491</v>
      </c>
      <c r="I172" s="27">
        <f t="shared" si="30"/>
        <v>169</v>
      </c>
      <c r="J172" s="90"/>
    </row>
    <row r="173" spans="2:10" ht="19.5" customHeight="1">
      <c r="B173" s="14"/>
      <c r="C173" s="177"/>
      <c r="D173" s="18" t="s">
        <v>81</v>
      </c>
      <c r="E173" s="27">
        <v>29</v>
      </c>
      <c r="F173" s="128">
        <f t="shared" si="32"/>
        <v>0.10283687943262411</v>
      </c>
      <c r="G173" s="27">
        <v>253</v>
      </c>
      <c r="H173" s="128">
        <f t="shared" si="31"/>
        <v>0.8971631205673759</v>
      </c>
      <c r="I173" s="27">
        <f t="shared" si="30"/>
        <v>282</v>
      </c>
      <c r="J173" s="90"/>
    </row>
    <row r="174" spans="2:10" ht="19.5" customHeight="1">
      <c r="B174" s="14"/>
      <c r="C174" s="177"/>
      <c r="D174" s="23" t="s">
        <v>111</v>
      </c>
      <c r="E174" s="125">
        <f>SUM(E170:E173)</f>
        <v>170</v>
      </c>
      <c r="F174" s="24">
        <f t="shared" si="32"/>
        <v>0.13621794871794871</v>
      </c>
      <c r="G174" s="125">
        <f>SUM(G170:G173)</f>
        <v>1078</v>
      </c>
      <c r="H174" s="24">
        <f t="shared" si="31"/>
        <v>0.86378205128205132</v>
      </c>
      <c r="I174" s="125">
        <f>SUM(I170:I173)</f>
        <v>1248</v>
      </c>
      <c r="J174" s="90"/>
    </row>
    <row r="175" spans="2:10" ht="19.5" customHeight="1">
      <c r="B175" s="14"/>
      <c r="C175" s="178" t="s">
        <v>112</v>
      </c>
      <c r="D175" s="77" t="s">
        <v>113</v>
      </c>
      <c r="E175" s="132">
        <v>14</v>
      </c>
      <c r="F175" s="129">
        <f t="shared" si="32"/>
        <v>0.17499999999999999</v>
      </c>
      <c r="G175" s="132">
        <v>66</v>
      </c>
      <c r="H175" s="129">
        <f t="shared" si="31"/>
        <v>0.82499999999999996</v>
      </c>
      <c r="I175" s="132">
        <f t="shared" si="30"/>
        <v>80</v>
      </c>
      <c r="J175" s="90"/>
    </row>
    <row r="176" spans="2:10" ht="19.5" customHeight="1">
      <c r="B176" s="14"/>
      <c r="C176" s="178"/>
      <c r="D176" s="77" t="s">
        <v>63</v>
      </c>
      <c r="E176" s="132">
        <v>11</v>
      </c>
      <c r="F176" s="129">
        <f t="shared" si="32"/>
        <v>0.10576923076923077</v>
      </c>
      <c r="G176" s="132">
        <v>93</v>
      </c>
      <c r="H176" s="129">
        <f t="shared" si="31"/>
        <v>0.89423076923076927</v>
      </c>
      <c r="I176" s="132">
        <f t="shared" si="30"/>
        <v>104</v>
      </c>
      <c r="J176" s="90"/>
    </row>
    <row r="177" spans="2:10" ht="19.5" customHeight="1">
      <c r="B177" s="14"/>
      <c r="C177" s="178"/>
      <c r="D177" s="77" t="s">
        <v>81</v>
      </c>
      <c r="E177" s="132">
        <v>3</v>
      </c>
      <c r="F177" s="129">
        <f t="shared" si="32"/>
        <v>2.9411764705882353E-2</v>
      </c>
      <c r="G177" s="132">
        <v>99</v>
      </c>
      <c r="H177" s="129">
        <f t="shared" si="31"/>
        <v>0.97058823529411764</v>
      </c>
      <c r="I177" s="132">
        <f t="shared" si="30"/>
        <v>102</v>
      </c>
      <c r="J177" s="90"/>
    </row>
    <row r="178" spans="2:10" ht="19.5" customHeight="1">
      <c r="B178" s="14"/>
      <c r="C178" s="178"/>
      <c r="D178" s="23" t="s">
        <v>114</v>
      </c>
      <c r="E178" s="125">
        <f>SUM(E175:E177)</f>
        <v>28</v>
      </c>
      <c r="F178" s="24">
        <f t="shared" si="32"/>
        <v>9.7902097902097904E-2</v>
      </c>
      <c r="G178" s="125">
        <f>SUM(G175:G177)</f>
        <v>258</v>
      </c>
      <c r="H178" s="24">
        <f t="shared" si="31"/>
        <v>0.90209790209790208</v>
      </c>
      <c r="I178" s="125">
        <f>SUM(I175:I177)</f>
        <v>286</v>
      </c>
      <c r="J178" s="90"/>
    </row>
    <row r="179" spans="2:10" ht="19.5" customHeight="1">
      <c r="B179" s="14"/>
      <c r="C179" s="78" t="s">
        <v>115</v>
      </c>
      <c r="D179" s="79" t="s">
        <v>80</v>
      </c>
      <c r="E179" s="135">
        <v>37</v>
      </c>
      <c r="F179" s="128">
        <f t="shared" si="32"/>
        <v>0.4567901234567901</v>
      </c>
      <c r="G179" s="135">
        <v>44</v>
      </c>
      <c r="H179" s="128">
        <f t="shared" si="31"/>
        <v>0.54320987654320985</v>
      </c>
      <c r="I179" s="27">
        <f t="shared" si="30"/>
        <v>81</v>
      </c>
      <c r="J179" s="90"/>
    </row>
    <row r="180" spans="2:10" ht="19.5" customHeight="1">
      <c r="B180" s="14"/>
      <c r="C180" s="186" t="s">
        <v>98</v>
      </c>
      <c r="D180" s="186"/>
      <c r="E180" s="127">
        <f>+E179+E178+E174+E169+E168</f>
        <v>440</v>
      </c>
      <c r="F180" s="70">
        <f t="shared" si="32"/>
        <v>0.21042563366810138</v>
      </c>
      <c r="G180" s="127">
        <f>+G179+G178+G174+G169+G168</f>
        <v>1651</v>
      </c>
      <c r="H180" s="70">
        <f t="shared" si="31"/>
        <v>0.78957436633189859</v>
      </c>
      <c r="I180" s="127">
        <f>+I179+I178+I174+I169+I168</f>
        <v>2091</v>
      </c>
      <c r="J180" s="90"/>
    </row>
    <row r="181" spans="2:10" ht="3.75" customHeight="1">
      <c r="B181" s="80"/>
      <c r="C181" s="81"/>
      <c r="D181" s="82"/>
      <c r="E181" s="81"/>
      <c r="F181" s="81"/>
      <c r="G181" s="81"/>
      <c r="H181" s="81"/>
      <c r="I181" s="81"/>
      <c r="J181" s="107"/>
    </row>
    <row r="182" spans="2:10" ht="15" customHeight="1">
      <c r="B182" s="110"/>
      <c r="C182" s="111"/>
      <c r="D182" s="111"/>
      <c r="E182" s="112"/>
      <c r="F182" s="113"/>
      <c r="G182" s="112"/>
      <c r="H182" s="113"/>
      <c r="I182" s="112"/>
      <c r="J182" s="114"/>
    </row>
    <row r="183" spans="2:10" ht="6" customHeight="1">
      <c r="B183" s="58"/>
      <c r="C183" s="47"/>
      <c r="D183" s="48"/>
      <c r="E183" s="49"/>
      <c r="F183" s="74"/>
      <c r="G183" s="49"/>
      <c r="H183" s="74"/>
      <c r="I183" s="51"/>
      <c r="J183" s="58"/>
    </row>
    <row r="184" spans="2:10" ht="3.75" customHeight="1">
      <c r="B184" s="10"/>
      <c r="C184" s="11"/>
      <c r="D184" s="12"/>
      <c r="E184" s="11"/>
      <c r="F184" s="11"/>
      <c r="G184" s="11"/>
      <c r="H184" s="11"/>
      <c r="I184" s="13"/>
      <c r="J184" s="89"/>
    </row>
    <row r="185" spans="2:10" ht="19.5" customHeight="1">
      <c r="B185" s="14"/>
      <c r="C185" s="15" t="s">
        <v>104</v>
      </c>
      <c r="D185" s="16" t="s">
        <v>58</v>
      </c>
      <c r="E185" s="15" t="s">
        <v>4</v>
      </c>
      <c r="F185" s="15" t="s">
        <v>5</v>
      </c>
      <c r="G185" s="15" t="s">
        <v>6</v>
      </c>
      <c r="H185" s="15" t="s">
        <v>7</v>
      </c>
      <c r="I185" s="15" t="s">
        <v>8</v>
      </c>
      <c r="J185" s="90"/>
    </row>
    <row r="186" spans="2:10" ht="19.5" customHeight="1">
      <c r="B186" s="14"/>
      <c r="C186" s="187" t="s">
        <v>105</v>
      </c>
      <c r="D186" s="76" t="s">
        <v>146</v>
      </c>
      <c r="E186" s="27">
        <v>28</v>
      </c>
      <c r="F186" s="128">
        <f>E186/I186</f>
        <v>0.3888888888888889</v>
      </c>
      <c r="G186" s="27">
        <v>44</v>
      </c>
      <c r="H186" s="128">
        <f>G186/I186</f>
        <v>0.61111111111111116</v>
      </c>
      <c r="I186" s="27">
        <f t="shared" ref="I186:I207" si="33">E186+G186</f>
        <v>72</v>
      </c>
      <c r="J186" s="90"/>
    </row>
    <row r="187" spans="2:10" ht="19.5" customHeight="1">
      <c r="B187" s="14"/>
      <c r="C187" s="187"/>
      <c r="D187" s="116" t="s">
        <v>107</v>
      </c>
      <c r="E187" s="125">
        <f>SUM(E186)</f>
        <v>28</v>
      </c>
      <c r="F187" s="24">
        <f t="shared" ref="F187:F208" si="34">E187/I187</f>
        <v>0.3888888888888889</v>
      </c>
      <c r="G187" s="125">
        <f>SUM(G186)</f>
        <v>44</v>
      </c>
      <c r="H187" s="24">
        <f t="shared" ref="H187:H208" si="35">G187/I187</f>
        <v>0.61111111111111116</v>
      </c>
      <c r="I187" s="125">
        <f t="shared" si="33"/>
        <v>72</v>
      </c>
      <c r="J187" s="90"/>
    </row>
    <row r="188" spans="2:10" ht="19.5" customHeight="1">
      <c r="B188" s="14"/>
      <c r="C188" s="164" t="s">
        <v>108</v>
      </c>
      <c r="D188" s="118" t="s">
        <v>146</v>
      </c>
      <c r="E188" s="132">
        <v>9</v>
      </c>
      <c r="F188" s="129">
        <f t="shared" si="34"/>
        <v>0.23684210526315788</v>
      </c>
      <c r="G188" s="132">
        <v>29</v>
      </c>
      <c r="H188" s="129">
        <f t="shared" si="35"/>
        <v>0.76315789473684215</v>
      </c>
      <c r="I188" s="132">
        <f t="shared" si="33"/>
        <v>38</v>
      </c>
      <c r="J188" s="90"/>
    </row>
    <row r="189" spans="2:10" ht="19.5" customHeight="1">
      <c r="B189" s="14"/>
      <c r="C189" s="165"/>
      <c r="D189" s="116" t="s">
        <v>147</v>
      </c>
      <c r="E189" s="125">
        <f>SUM(E188)</f>
        <v>9</v>
      </c>
      <c r="F189" s="24">
        <f t="shared" si="34"/>
        <v>0.23684210526315788</v>
      </c>
      <c r="G189" s="125">
        <f>SUM(G188)</f>
        <v>29</v>
      </c>
      <c r="H189" s="24">
        <f t="shared" si="35"/>
        <v>0.76315789473684215</v>
      </c>
      <c r="I189" s="125">
        <f t="shared" si="33"/>
        <v>38</v>
      </c>
      <c r="J189" s="90"/>
    </row>
    <row r="190" spans="2:10" ht="19.5" customHeight="1">
      <c r="B190" s="14"/>
      <c r="C190" s="168" t="s">
        <v>159</v>
      </c>
      <c r="D190" s="136" t="s">
        <v>160</v>
      </c>
      <c r="E190" s="27">
        <v>65</v>
      </c>
      <c r="F190" s="128">
        <f t="shared" si="34"/>
        <v>0.67010309278350511</v>
      </c>
      <c r="G190" s="27">
        <v>32</v>
      </c>
      <c r="H190" s="128">
        <f t="shared" si="35"/>
        <v>0.32989690721649484</v>
      </c>
      <c r="I190" s="27">
        <f>+E190+G190</f>
        <v>97</v>
      </c>
      <c r="J190" s="90"/>
    </row>
    <row r="191" spans="2:10" ht="19.5" customHeight="1">
      <c r="B191" s="14"/>
      <c r="C191" s="169"/>
      <c r="D191" s="136" t="s">
        <v>161</v>
      </c>
      <c r="E191" s="27">
        <v>31</v>
      </c>
      <c r="F191" s="128">
        <f t="shared" si="34"/>
        <v>0.19496855345911951</v>
      </c>
      <c r="G191" s="27">
        <v>128</v>
      </c>
      <c r="H191" s="128">
        <f t="shared" si="35"/>
        <v>0.80503144654088055</v>
      </c>
      <c r="I191" s="27">
        <f>+E191+G191</f>
        <v>159</v>
      </c>
      <c r="J191" s="90"/>
    </row>
    <row r="192" spans="2:10" ht="19.5" customHeight="1">
      <c r="B192" s="14"/>
      <c r="C192" s="170"/>
      <c r="D192" s="116" t="s">
        <v>162</v>
      </c>
      <c r="E192" s="125">
        <f>SUM(E190:E191)</f>
        <v>96</v>
      </c>
      <c r="F192" s="24">
        <f t="shared" si="34"/>
        <v>0.375</v>
      </c>
      <c r="G192" s="125">
        <f>SUM(G190:G191)</f>
        <v>160</v>
      </c>
      <c r="H192" s="24">
        <f t="shared" si="35"/>
        <v>0.625</v>
      </c>
      <c r="I192" s="125">
        <f>SUM(I190:I191)</f>
        <v>256</v>
      </c>
      <c r="J192" s="90"/>
    </row>
    <row r="193" spans="2:10" ht="19.5" customHeight="1">
      <c r="B193" s="14"/>
      <c r="C193" s="166" t="s">
        <v>110</v>
      </c>
      <c r="D193" s="121" t="s">
        <v>128</v>
      </c>
      <c r="E193" s="132">
        <v>5</v>
      </c>
      <c r="F193" s="129">
        <f t="shared" si="34"/>
        <v>0.11363636363636363</v>
      </c>
      <c r="G193" s="132">
        <v>39</v>
      </c>
      <c r="H193" s="129">
        <f t="shared" si="35"/>
        <v>0.88636363636363635</v>
      </c>
      <c r="I193" s="132">
        <f t="shared" si="33"/>
        <v>44</v>
      </c>
      <c r="J193" s="90"/>
    </row>
    <row r="194" spans="2:10" ht="19.5" customHeight="1">
      <c r="B194" s="14"/>
      <c r="C194" s="166"/>
      <c r="D194" s="121" t="s">
        <v>129</v>
      </c>
      <c r="E194" s="132">
        <v>19</v>
      </c>
      <c r="F194" s="129">
        <f t="shared" si="34"/>
        <v>0.10382513661202186</v>
      </c>
      <c r="G194" s="132">
        <v>164</v>
      </c>
      <c r="H194" s="129">
        <f t="shared" si="35"/>
        <v>0.89617486338797814</v>
      </c>
      <c r="I194" s="132">
        <f t="shared" si="33"/>
        <v>183</v>
      </c>
      <c r="J194" s="90"/>
    </row>
    <row r="195" spans="2:10" ht="19.5" customHeight="1">
      <c r="B195" s="14"/>
      <c r="C195" s="166"/>
      <c r="D195" s="121" t="s">
        <v>127</v>
      </c>
      <c r="E195" s="132">
        <v>27</v>
      </c>
      <c r="F195" s="129">
        <f t="shared" si="34"/>
        <v>6.7164179104477612E-2</v>
      </c>
      <c r="G195" s="132">
        <v>375</v>
      </c>
      <c r="H195" s="129">
        <f t="shared" si="35"/>
        <v>0.93283582089552242</v>
      </c>
      <c r="I195" s="132">
        <f t="shared" si="33"/>
        <v>402</v>
      </c>
      <c r="J195" s="90"/>
    </row>
    <row r="196" spans="2:10" ht="19.5" customHeight="1">
      <c r="B196" s="14"/>
      <c r="C196" s="166"/>
      <c r="D196" s="121" t="s">
        <v>126</v>
      </c>
      <c r="E196" s="132">
        <v>18</v>
      </c>
      <c r="F196" s="129">
        <f t="shared" si="34"/>
        <v>0.375</v>
      </c>
      <c r="G196" s="132">
        <v>30</v>
      </c>
      <c r="H196" s="129">
        <f t="shared" si="35"/>
        <v>0.625</v>
      </c>
      <c r="I196" s="132">
        <f t="shared" si="33"/>
        <v>48</v>
      </c>
      <c r="J196" s="90"/>
    </row>
    <row r="197" spans="2:10" ht="19.5" customHeight="1">
      <c r="B197" s="14"/>
      <c r="C197" s="166"/>
      <c r="D197" s="121" t="s">
        <v>148</v>
      </c>
      <c r="E197" s="132">
        <v>0</v>
      </c>
      <c r="F197" s="132">
        <v>0</v>
      </c>
      <c r="G197" s="132">
        <v>1</v>
      </c>
      <c r="H197" s="129">
        <f t="shared" si="35"/>
        <v>1</v>
      </c>
      <c r="I197" s="132">
        <f t="shared" si="33"/>
        <v>1</v>
      </c>
      <c r="J197" s="90"/>
    </row>
    <row r="198" spans="2:10" ht="19.5" customHeight="1">
      <c r="B198" s="14"/>
      <c r="C198" s="166"/>
      <c r="D198" s="121" t="s">
        <v>149</v>
      </c>
      <c r="E198" s="132">
        <v>0</v>
      </c>
      <c r="F198" s="132">
        <v>0</v>
      </c>
      <c r="G198" s="132">
        <v>0</v>
      </c>
      <c r="H198" s="132">
        <v>0</v>
      </c>
      <c r="I198" s="132">
        <v>0</v>
      </c>
      <c r="J198" s="90"/>
    </row>
    <row r="199" spans="2:10" ht="19.5" customHeight="1">
      <c r="B199" s="14"/>
      <c r="C199" s="166"/>
      <c r="D199" s="121" t="s">
        <v>131</v>
      </c>
      <c r="E199" s="132">
        <v>87</v>
      </c>
      <c r="F199" s="129">
        <f t="shared" si="34"/>
        <v>0.20374707259953162</v>
      </c>
      <c r="G199" s="132">
        <v>340</v>
      </c>
      <c r="H199" s="129">
        <f t="shared" si="35"/>
        <v>0.79625292740046838</v>
      </c>
      <c r="I199" s="132">
        <f t="shared" si="33"/>
        <v>427</v>
      </c>
      <c r="J199" s="90"/>
    </row>
    <row r="200" spans="2:10" ht="19.5" customHeight="1">
      <c r="B200" s="14"/>
      <c r="C200" s="166"/>
      <c r="D200" s="116" t="s">
        <v>111</v>
      </c>
      <c r="E200" s="125">
        <f>SUM(E193:E199)</f>
        <v>156</v>
      </c>
      <c r="F200" s="24">
        <f t="shared" si="34"/>
        <v>0.14117647058823529</v>
      </c>
      <c r="G200" s="125">
        <f>SUM(G193:G199)</f>
        <v>949</v>
      </c>
      <c r="H200" s="24">
        <f t="shared" si="35"/>
        <v>0.85882352941176465</v>
      </c>
      <c r="I200" s="125">
        <f>SUM(I193:I199)</f>
        <v>1105</v>
      </c>
      <c r="J200" s="90"/>
    </row>
    <row r="201" spans="2:10" ht="19.5" customHeight="1">
      <c r="B201" s="14"/>
      <c r="C201" s="187" t="s">
        <v>112</v>
      </c>
      <c r="D201" s="122" t="s">
        <v>150</v>
      </c>
      <c r="E201" s="27">
        <v>48</v>
      </c>
      <c r="F201" s="128">
        <f t="shared" si="34"/>
        <v>0.34782608695652173</v>
      </c>
      <c r="G201" s="27">
        <v>90</v>
      </c>
      <c r="H201" s="128">
        <f t="shared" si="35"/>
        <v>0.65217391304347827</v>
      </c>
      <c r="I201" s="27">
        <f t="shared" si="33"/>
        <v>138</v>
      </c>
      <c r="J201" s="90"/>
    </row>
    <row r="202" spans="2:10" ht="19.5" customHeight="1">
      <c r="B202" s="14"/>
      <c r="C202" s="187"/>
      <c r="D202" s="122" t="s">
        <v>127</v>
      </c>
      <c r="E202" s="27">
        <v>0</v>
      </c>
      <c r="F202" s="27">
        <v>0</v>
      </c>
      <c r="G202" s="27">
        <v>0</v>
      </c>
      <c r="H202" s="27">
        <v>0</v>
      </c>
      <c r="I202" s="27">
        <f t="shared" si="33"/>
        <v>0</v>
      </c>
      <c r="J202" s="90"/>
    </row>
    <row r="203" spans="2:10" ht="19.5" customHeight="1">
      <c r="B203" s="14"/>
      <c r="C203" s="187"/>
      <c r="D203" s="122" t="s">
        <v>129</v>
      </c>
      <c r="E203" s="27">
        <v>0</v>
      </c>
      <c r="F203" s="27">
        <v>0</v>
      </c>
      <c r="G203" s="27">
        <v>3</v>
      </c>
      <c r="H203" s="128">
        <f t="shared" si="35"/>
        <v>1</v>
      </c>
      <c r="I203" s="27">
        <f t="shared" si="33"/>
        <v>3</v>
      </c>
      <c r="J203" s="90"/>
    </row>
    <row r="204" spans="2:10" ht="19.5" customHeight="1">
      <c r="B204" s="14"/>
      <c r="C204" s="187"/>
      <c r="D204" s="122" t="s">
        <v>131</v>
      </c>
      <c r="E204" s="27">
        <v>1</v>
      </c>
      <c r="F204" s="128">
        <f t="shared" si="34"/>
        <v>2.8571428571428571E-2</v>
      </c>
      <c r="G204" s="27">
        <v>34</v>
      </c>
      <c r="H204" s="128">
        <f t="shared" si="35"/>
        <v>0.97142857142857142</v>
      </c>
      <c r="I204" s="27">
        <f t="shared" si="33"/>
        <v>35</v>
      </c>
      <c r="J204" s="90"/>
    </row>
    <row r="205" spans="2:10" ht="19.5" customHeight="1">
      <c r="B205" s="14"/>
      <c r="C205" s="187"/>
      <c r="D205" s="116" t="s">
        <v>114</v>
      </c>
      <c r="E205" s="125">
        <f>SUM(E201:E204)</f>
        <v>49</v>
      </c>
      <c r="F205" s="24">
        <f t="shared" si="34"/>
        <v>0.27840909090909088</v>
      </c>
      <c r="G205" s="125">
        <f>SUM(G201:G204)</f>
        <v>127</v>
      </c>
      <c r="H205" s="24">
        <f t="shared" si="35"/>
        <v>0.72159090909090906</v>
      </c>
      <c r="I205" s="125">
        <f>SUM(I201:I204)</f>
        <v>176</v>
      </c>
      <c r="J205" s="90"/>
    </row>
    <row r="206" spans="2:10" ht="19.5" customHeight="1">
      <c r="B206" s="14"/>
      <c r="C206" s="164" t="s">
        <v>115</v>
      </c>
      <c r="D206" s="118" t="s">
        <v>126</v>
      </c>
      <c r="E206" s="26">
        <v>18</v>
      </c>
      <c r="F206" s="129">
        <f t="shared" si="34"/>
        <v>0.27272727272727271</v>
      </c>
      <c r="G206" s="26">
        <v>48</v>
      </c>
      <c r="H206" s="129">
        <f t="shared" si="35"/>
        <v>0.72727272727272729</v>
      </c>
      <c r="I206" s="132">
        <f t="shared" si="33"/>
        <v>66</v>
      </c>
      <c r="J206" s="90"/>
    </row>
    <row r="207" spans="2:10" ht="19.5" customHeight="1">
      <c r="B207" s="14"/>
      <c r="C207" s="165"/>
      <c r="D207" s="116" t="s">
        <v>151</v>
      </c>
      <c r="E207" s="125">
        <f>SUM(E206)</f>
        <v>18</v>
      </c>
      <c r="F207" s="24">
        <f t="shared" si="34"/>
        <v>0.27272727272727271</v>
      </c>
      <c r="G207" s="125">
        <f>SUM(G206)</f>
        <v>48</v>
      </c>
      <c r="H207" s="24">
        <f t="shared" si="35"/>
        <v>0.72727272727272729</v>
      </c>
      <c r="I207" s="125">
        <f t="shared" si="33"/>
        <v>66</v>
      </c>
      <c r="J207" s="90"/>
    </row>
    <row r="208" spans="2:10" ht="19.5" customHeight="1">
      <c r="B208" s="14"/>
      <c r="C208" s="186" t="s">
        <v>142</v>
      </c>
      <c r="D208" s="186"/>
      <c r="E208" s="127">
        <f>E187+E189+E192+E200+E205+E207</f>
        <v>356</v>
      </c>
      <c r="F208" s="70">
        <f t="shared" si="34"/>
        <v>0.2078225335668418</v>
      </c>
      <c r="G208" s="127">
        <f>G187+G189+G192+G200+G205+G207</f>
        <v>1357</v>
      </c>
      <c r="H208" s="70">
        <f t="shared" si="35"/>
        <v>0.79217746643315823</v>
      </c>
      <c r="I208" s="127">
        <f>I187+I189+I192+I200+I205+I207</f>
        <v>1713</v>
      </c>
      <c r="J208" s="90"/>
    </row>
    <row r="209" spans="2:10" ht="3.75" customHeight="1">
      <c r="B209" s="80"/>
      <c r="C209" s="81"/>
      <c r="D209" s="82"/>
      <c r="E209" s="81"/>
      <c r="F209" s="81"/>
      <c r="G209" s="81"/>
      <c r="H209" s="81"/>
      <c r="I209" s="81"/>
      <c r="J209" s="107"/>
    </row>
    <row r="210" spans="2:10">
      <c r="B210" s="58"/>
      <c r="C210" s="47"/>
      <c r="D210" s="59"/>
      <c r="E210" s="60"/>
      <c r="F210" s="61"/>
      <c r="G210" s="60"/>
      <c r="H210" s="61"/>
      <c r="I210" s="62"/>
      <c r="J210" s="101"/>
    </row>
    <row r="211" spans="2:10" ht="3.75" customHeight="1">
      <c r="B211" s="63"/>
      <c r="C211" s="64"/>
      <c r="D211" s="65"/>
      <c r="E211" s="66"/>
      <c r="F211" s="67"/>
      <c r="G211" s="66"/>
      <c r="H211" s="67"/>
      <c r="I211" s="66"/>
      <c r="J211" s="102"/>
    </row>
    <row r="212" spans="2:10" ht="19.5" customHeight="1">
      <c r="B212" s="68"/>
      <c r="C212" s="179" t="s">
        <v>155</v>
      </c>
      <c r="D212" s="180"/>
      <c r="E212" s="41">
        <f>E180</f>
        <v>440</v>
      </c>
      <c r="F212" s="108">
        <f>F180</f>
        <v>0.21042563366810138</v>
      </c>
      <c r="G212" s="41">
        <f>G180</f>
        <v>1651</v>
      </c>
      <c r="H212" s="108">
        <f>H180</f>
        <v>0.78957436633189859</v>
      </c>
      <c r="I212" s="41">
        <f>+I180</f>
        <v>2091</v>
      </c>
      <c r="J212" s="104">
        <f>+J307</f>
        <v>0</v>
      </c>
    </row>
    <row r="213" spans="2:10" ht="19.5" customHeight="1">
      <c r="B213" s="68"/>
      <c r="C213" s="179" t="s">
        <v>156</v>
      </c>
      <c r="D213" s="180"/>
      <c r="E213" s="41">
        <f>E208</f>
        <v>356</v>
      </c>
      <c r="F213" s="108">
        <f>F208</f>
        <v>0.2078225335668418</v>
      </c>
      <c r="G213" s="41">
        <f>G208</f>
        <v>1357</v>
      </c>
      <c r="H213" s="108">
        <f>H208</f>
        <v>0.79217746643315823</v>
      </c>
      <c r="I213" s="41">
        <f>I208</f>
        <v>1713</v>
      </c>
      <c r="J213" s="104"/>
    </row>
    <row r="214" spans="2:10" ht="19.5" customHeight="1">
      <c r="B214" s="68"/>
      <c r="C214" s="176" t="s">
        <v>157</v>
      </c>
      <c r="D214" s="176"/>
      <c r="E214" s="69">
        <f>SUM(E212:E213)</f>
        <v>796</v>
      </c>
      <c r="F214" s="70">
        <f>E214/I214</f>
        <v>0.2092534174553102</v>
      </c>
      <c r="G214" s="69">
        <f>SUM(G212:G213)</f>
        <v>3008</v>
      </c>
      <c r="H214" s="70">
        <f>G214/I214</f>
        <v>0.79074658254468977</v>
      </c>
      <c r="I214" s="69">
        <f>SUM(I212:I213)</f>
        <v>3804</v>
      </c>
      <c r="J214" s="105">
        <f>+J313+J312+J311</f>
        <v>0</v>
      </c>
    </row>
    <row r="215" spans="2:10" ht="3.75" customHeight="1">
      <c r="B215" s="54"/>
      <c r="C215" s="43"/>
      <c r="D215" s="71"/>
      <c r="E215" s="72"/>
      <c r="F215" s="73"/>
      <c r="G215" s="72"/>
      <c r="H215" s="73"/>
      <c r="I215" s="72"/>
      <c r="J215" s="106"/>
    </row>
    <row r="216" spans="2:10" ht="19.5" customHeight="1">
      <c r="B216" s="58"/>
      <c r="C216" s="47"/>
      <c r="D216" s="48"/>
      <c r="E216" s="49"/>
      <c r="F216" s="74"/>
      <c r="G216" s="49"/>
      <c r="H216" s="74"/>
      <c r="I216" s="51"/>
      <c r="J216" s="58"/>
    </row>
    <row r="217" spans="2:10" ht="3.75" customHeight="1">
      <c r="B217" s="137"/>
      <c r="C217" s="138"/>
      <c r="D217" s="139"/>
      <c r="E217" s="140"/>
      <c r="F217" s="141"/>
      <c r="G217" s="140"/>
      <c r="H217" s="141"/>
      <c r="I217" s="140"/>
      <c r="J217" s="142"/>
    </row>
    <row r="218" spans="2:10" ht="19.5" customHeight="1">
      <c r="B218" s="143"/>
      <c r="C218" s="189" t="s">
        <v>102</v>
      </c>
      <c r="D218" s="189"/>
      <c r="E218" s="41">
        <f>E159</f>
        <v>6899</v>
      </c>
      <c r="F218" s="85">
        <f t="shared" ref="F218:I218" si="36">F159</f>
        <v>0.27336846693347072</v>
      </c>
      <c r="G218" s="41">
        <f t="shared" si="36"/>
        <v>18338</v>
      </c>
      <c r="H218" s="85">
        <f t="shared" si="36"/>
        <v>0.72663153306652928</v>
      </c>
      <c r="I218" s="41">
        <f t="shared" si="36"/>
        <v>25237</v>
      </c>
      <c r="J218" s="144"/>
    </row>
    <row r="219" spans="2:10" ht="19.5" customHeight="1">
      <c r="B219" s="143"/>
      <c r="C219" s="190" t="s">
        <v>116</v>
      </c>
      <c r="D219" s="190"/>
      <c r="E219" s="41">
        <f>E214</f>
        <v>796</v>
      </c>
      <c r="F219" s="85">
        <f t="shared" ref="F219:I219" si="37">F214</f>
        <v>0.2092534174553102</v>
      </c>
      <c r="G219" s="41">
        <f t="shared" si="37"/>
        <v>3008</v>
      </c>
      <c r="H219" s="85">
        <f t="shared" si="37"/>
        <v>0.79074658254468977</v>
      </c>
      <c r="I219" s="41">
        <f t="shared" si="37"/>
        <v>3804</v>
      </c>
      <c r="J219" s="144"/>
    </row>
    <row r="220" spans="2:10" ht="19.5" customHeight="1">
      <c r="B220" s="143"/>
      <c r="C220" s="150" t="s">
        <v>158</v>
      </c>
      <c r="D220" s="150"/>
      <c r="E220" s="69">
        <f>SUM(E218:E219)</f>
        <v>7695</v>
      </c>
      <c r="F220" s="70">
        <f>E220/I220</f>
        <v>0.26497021452429326</v>
      </c>
      <c r="G220" s="69">
        <f>SUM(G218:G219)</f>
        <v>21346</v>
      </c>
      <c r="H220" s="70">
        <f>G220/I220</f>
        <v>0.73502978547570674</v>
      </c>
      <c r="I220" s="69">
        <f>SUM(I218:I219)</f>
        <v>29041</v>
      </c>
      <c r="J220" s="144"/>
    </row>
    <row r="221" spans="2:10" ht="3.75" customHeight="1">
      <c r="B221" s="145"/>
      <c r="C221" s="146"/>
      <c r="D221" s="146"/>
      <c r="E221" s="147"/>
      <c r="F221" s="148"/>
      <c r="G221" s="147"/>
      <c r="H221" s="148"/>
      <c r="I221" s="147"/>
      <c r="J221" s="149"/>
    </row>
    <row r="222" spans="2:10" ht="10.5" customHeight="1">
      <c r="B222" s="110"/>
      <c r="C222" s="111"/>
      <c r="D222" s="111"/>
      <c r="E222" s="112"/>
      <c r="F222" s="113"/>
      <c r="G222" s="112"/>
      <c r="H222" s="113"/>
      <c r="I222" s="112"/>
      <c r="J222" s="114"/>
    </row>
    <row r="223" spans="2:10">
      <c r="C223" s="86" t="s">
        <v>163</v>
      </c>
    </row>
    <row r="224" spans="2:10" ht="8.25" customHeight="1">
      <c r="C224" s="86"/>
    </row>
    <row r="226" spans="4:10">
      <c r="D226" s="87"/>
      <c r="E226" s="83"/>
      <c r="I226" s="1"/>
      <c r="J226" s="84"/>
    </row>
    <row r="227" spans="4:10">
      <c r="E227" s="83"/>
      <c r="I227" s="1"/>
      <c r="J227" s="84"/>
    </row>
    <row r="228" spans="4:10">
      <c r="E228" s="83"/>
      <c r="I228" s="1"/>
      <c r="J228" s="84"/>
    </row>
    <row r="229" spans="4:10">
      <c r="E229" s="83"/>
      <c r="I229" s="1"/>
      <c r="J229" s="84"/>
    </row>
    <row r="230" spans="4:10">
      <c r="E230" s="83"/>
      <c r="I230" s="1"/>
      <c r="J230" s="84"/>
    </row>
    <row r="231" spans="4:10">
      <c r="E231" s="83"/>
      <c r="I231" s="1"/>
      <c r="J231" s="84"/>
    </row>
    <row r="232" spans="4:10">
      <c r="E232" s="83"/>
      <c r="I232" s="1"/>
      <c r="J232" s="84"/>
    </row>
    <row r="233" spans="4:10">
      <c r="E233" s="83"/>
      <c r="I233" s="1"/>
      <c r="J233" s="84"/>
    </row>
    <row r="234" spans="4:10">
      <c r="E234" s="83"/>
      <c r="I234" s="1"/>
      <c r="J234" s="84"/>
    </row>
    <row r="235" spans="4:10">
      <c r="E235" s="83"/>
      <c r="I235" s="1"/>
      <c r="J235" s="84"/>
    </row>
    <row r="236" spans="4:10">
      <c r="E236" s="83"/>
      <c r="I236" s="1"/>
      <c r="J236" s="84"/>
    </row>
    <row r="237" spans="4:10">
      <c r="E237" s="83"/>
      <c r="I237" s="1"/>
      <c r="J237" s="84"/>
    </row>
    <row r="238" spans="4:10">
      <c r="E238" s="83"/>
      <c r="I238" s="1"/>
      <c r="J238" s="84"/>
    </row>
  </sheetData>
  <mergeCells count="59">
    <mergeCell ref="C218:D218"/>
    <mergeCell ref="C219:D219"/>
    <mergeCell ref="C48:C50"/>
    <mergeCell ref="C61:C64"/>
    <mergeCell ref="C1:H1"/>
    <mergeCell ref="C4:H4"/>
    <mergeCell ref="C10:C12"/>
    <mergeCell ref="C14:C16"/>
    <mergeCell ref="C17:C19"/>
    <mergeCell ref="C22:C33"/>
    <mergeCell ref="C34:D34"/>
    <mergeCell ref="C40:C42"/>
    <mergeCell ref="C45:C47"/>
    <mergeCell ref="C55:D55"/>
    <mergeCell ref="C43:C44"/>
    <mergeCell ref="C68:C71"/>
    <mergeCell ref="C72:C76"/>
    <mergeCell ref="C77:C79"/>
    <mergeCell ref="C80:C86"/>
    <mergeCell ref="C87:C93"/>
    <mergeCell ref="C114:C116"/>
    <mergeCell ref="C117:C119"/>
    <mergeCell ref="C120:C121"/>
    <mergeCell ref="C122:C129"/>
    <mergeCell ref="C130:C135"/>
    <mergeCell ref="C136:C141"/>
    <mergeCell ref="C212:D212"/>
    <mergeCell ref="C213:D213"/>
    <mergeCell ref="C214:D214"/>
    <mergeCell ref="C158:D158"/>
    <mergeCell ref="C208:D208"/>
    <mergeCell ref="C186:C187"/>
    <mergeCell ref="C180:D180"/>
    <mergeCell ref="C201:C205"/>
    <mergeCell ref="C206:C207"/>
    <mergeCell ref="C2:G2"/>
    <mergeCell ref="C159:D159"/>
    <mergeCell ref="C166:C168"/>
    <mergeCell ref="C170:C174"/>
    <mergeCell ref="C175:C178"/>
    <mergeCell ref="C94:C100"/>
    <mergeCell ref="C102:C105"/>
    <mergeCell ref="C106:D106"/>
    <mergeCell ref="C155:D155"/>
    <mergeCell ref="C156:D156"/>
    <mergeCell ref="C157:D157"/>
    <mergeCell ref="C65:C67"/>
    <mergeCell ref="C112:C113"/>
    <mergeCell ref="E142:E143"/>
    <mergeCell ref="G142:G143"/>
    <mergeCell ref="C142:C144"/>
    <mergeCell ref="I142:I143"/>
    <mergeCell ref="F142:F143"/>
    <mergeCell ref="H142:H143"/>
    <mergeCell ref="C188:C189"/>
    <mergeCell ref="C193:C200"/>
    <mergeCell ref="C150:D150"/>
    <mergeCell ref="C190:C192"/>
    <mergeCell ref="C145:C149"/>
  </mergeCells>
  <pageMargins left="0.43307086614173229" right="0.23622047244094491" top="0.39370078740157483" bottom="0.31496062992125984" header="0.31496062992125984" footer="0.31496062992125984"/>
  <pageSetup paperSize="9" scale="53" fitToHeight="3" orientation="portrait" r:id="rId1"/>
  <rowBreaks count="2" manualBreakCount="2">
    <brk id="76" max="9" man="1"/>
    <brk id="1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1325</vt:lpstr>
      <vt:lpstr>'1325'!Àrea_d'impressió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2010-10-19T08:54:58Z</cp:lastPrinted>
  <dcterms:created xsi:type="dcterms:W3CDTF">2009-09-07T06:46:20Z</dcterms:created>
  <dcterms:modified xsi:type="dcterms:W3CDTF">2011-10-17T10:02:29Z</dcterms:modified>
</cp:coreProperties>
</file>