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QC internacionalització " sheetId="1" r:id="rId1"/>
    <sheet name="% Titulats amb mobilitat" sheetId="2" state="hidden" r:id="rId2"/>
  </sheets>
  <definedNames>
    <definedName name="_xlnm._FilterDatabase" localSheetId="1" hidden="1">'% Titulats amb mobilitat'!$A$1:$H$130</definedName>
    <definedName name="_xlnm.Print_Area" localSheetId="0">'QC internacionalització '!$A$2:$I$117</definedName>
  </definedName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93" i="1" l="1"/>
  <c r="G92" i="1"/>
  <c r="E93" i="1"/>
  <c r="E92" i="1"/>
  <c r="E91" i="1"/>
  <c r="F93" i="1"/>
  <c r="F92" i="1"/>
  <c r="F91" i="1"/>
  <c r="G91" i="1"/>
  <c r="F59" i="1" l="1"/>
  <c r="F57" i="1"/>
  <c r="G55" i="1"/>
  <c r="G47" i="1"/>
  <c r="F20" i="1" l="1"/>
  <c r="F58" i="1" l="1"/>
  <c r="G131" i="2"/>
  <c r="F131" i="2"/>
  <c r="H131" i="2" l="1"/>
  <c r="F46" i="1"/>
  <c r="F47" i="1" s="1"/>
  <c r="E58" i="1" l="1"/>
  <c r="E57" i="1"/>
  <c r="F55" i="1"/>
  <c r="E55" i="1"/>
  <c r="E47" i="1"/>
  <c r="D90" i="1" l="1"/>
  <c r="C90" i="1"/>
  <c r="C91" i="1" s="1"/>
  <c r="C92" i="1" l="1"/>
  <c r="D93" i="1"/>
  <c r="D91" i="1"/>
  <c r="C93" i="1"/>
  <c r="D92" i="1"/>
  <c r="D58" i="1"/>
  <c r="D57" i="1"/>
  <c r="D59" i="1"/>
  <c r="C59" i="1"/>
  <c r="C58" i="1"/>
  <c r="C57" i="1"/>
  <c r="D51" i="1"/>
  <c r="D55" i="1" s="1"/>
  <c r="D39" i="1"/>
  <c r="D47" i="1" l="1"/>
  <c r="C39" i="1"/>
  <c r="C55" i="1" l="1"/>
  <c r="C47" i="1" l="1"/>
</calcChain>
</file>

<file path=xl/sharedStrings.xml><?xml version="1.0" encoding="utf-8"?>
<sst xmlns="http://schemas.openxmlformats.org/spreadsheetml/2006/main" count="813" uniqueCount="361">
  <si>
    <t>-</t>
  </si>
  <si>
    <t>Més informació</t>
  </si>
  <si>
    <t>Estudiants</t>
  </si>
  <si>
    <t>PDI</t>
  </si>
  <si>
    <t>PAS</t>
  </si>
  <si>
    <t>Nombre de persones que fan mobilitat internacional en el marc d'activitats i projectes de cooperació universitària al desenvolupament</t>
  </si>
  <si>
    <t>Nombre de projectes internacionals de cooperació internacional al desenvolupament</t>
  </si>
  <si>
    <t>COOPERACIÓ INTERNACIONAL</t>
  </si>
  <si>
    <t>Mobilitat out</t>
  </si>
  <si>
    <t>Mobilitat in</t>
  </si>
  <si>
    <t>Nombre de PAS Estranger (PAS a 31 de desembre)</t>
  </si>
  <si>
    <t>Personal d'Administració i Serveis (no inclou PSR)</t>
  </si>
  <si>
    <r>
      <t>Nombre de PDI amb nacionalitat estrangera</t>
    </r>
    <r>
      <rPr>
        <i/>
        <sz val="10"/>
        <color theme="1"/>
        <rFont val="Calibri"/>
        <family val="2"/>
        <scheme val="minor"/>
      </rPr>
      <t xml:space="preserve"> (a 31 de desembre)</t>
    </r>
  </si>
  <si>
    <t>Personal Docent i Investigador (professorat)</t>
  </si>
  <si>
    <t>PERSONAL</t>
  </si>
  <si>
    <t>(5) La dada de nombre de participants segurament és inferior a la realitat. La font és el propi professorat que ho ha declarat a DRAC.</t>
  </si>
  <si>
    <t>(3) Els projectes de recerca inclouen els desenvolupats en entitats vinculades però on l'IP és professorat de la UPC</t>
  </si>
  <si>
    <t>Nombre de tesis llegides amb menció internacional</t>
  </si>
  <si>
    <t>Nombre de sol·licituds de patents internacionals</t>
  </si>
  <si>
    <t>Participants</t>
  </si>
  <si>
    <t>Investigadors principals</t>
  </si>
  <si>
    <r>
      <t xml:space="preserve">Nombre de PDI que participa en projectes de recerca internacionals per via competitiva </t>
    </r>
    <r>
      <rPr>
        <vertAlign val="superscript"/>
        <sz val="10"/>
        <color theme="1"/>
        <rFont val="Calibri"/>
        <family val="2"/>
        <scheme val="minor"/>
      </rPr>
      <t>(5)</t>
    </r>
  </si>
  <si>
    <r>
      <t xml:space="preserve">Nombre de projectes de recerca internacionals per via competitiva coordinats per la UPC </t>
    </r>
    <r>
      <rPr>
        <vertAlign val="superscript"/>
        <sz val="10"/>
        <color theme="1"/>
        <rFont val="Calibri"/>
        <family val="2"/>
        <scheme val="minor"/>
      </rPr>
      <t>(3)</t>
    </r>
  </si>
  <si>
    <t>Fons Europeus</t>
  </si>
  <si>
    <r>
      <t xml:space="preserve">% Recursos captats per a R+D per via competitiva segons l'origen dels fons </t>
    </r>
    <r>
      <rPr>
        <vertAlign val="superscript"/>
        <sz val="10"/>
        <rFont val="Calibri"/>
        <family val="2"/>
        <scheme val="minor"/>
      </rPr>
      <t>(4)</t>
    </r>
  </si>
  <si>
    <t>No competitius</t>
  </si>
  <si>
    <t>Competitius</t>
  </si>
  <si>
    <r>
      <t xml:space="preserve">Nombre de projectes de recerca internacionals en que participa la universitat </t>
    </r>
    <r>
      <rPr>
        <vertAlign val="superscript"/>
        <sz val="10"/>
        <color theme="1"/>
        <rFont val="Calibri"/>
        <family val="2"/>
        <scheme val="minor"/>
      </rPr>
      <t>(3)</t>
    </r>
  </si>
  <si>
    <t>Personal investigador i de suport a la Recerca amb nacionalitat estrangera (a 31 de desembre)</t>
  </si>
  <si>
    <t>RECERCA</t>
  </si>
  <si>
    <t>Màsters</t>
  </si>
  <si>
    <r>
      <t xml:space="preserve">Grau </t>
    </r>
    <r>
      <rPr>
        <i/>
        <sz val="10"/>
        <color theme="1"/>
        <rFont val="Calibri"/>
        <family val="2"/>
        <scheme val="minor"/>
      </rPr>
      <t>(inclou estudis de cicle).</t>
    </r>
    <r>
      <rPr>
        <sz val="10"/>
        <color theme="1"/>
        <rFont val="Calibri"/>
        <family val="2"/>
        <scheme val="minor"/>
      </rPr>
      <t xml:space="preserve"> Centres adscrits</t>
    </r>
  </si>
  <si>
    <r>
      <t xml:space="preserve">Grau </t>
    </r>
    <r>
      <rPr>
        <i/>
        <sz val="10"/>
        <color theme="1"/>
        <rFont val="Calibri"/>
        <family val="2"/>
        <scheme val="minor"/>
      </rPr>
      <t xml:space="preserve">(inclou estudis de cicle). </t>
    </r>
    <r>
      <rPr>
        <sz val="10"/>
        <color theme="1"/>
        <rFont val="Calibri"/>
        <family val="2"/>
        <scheme val="minor"/>
      </rPr>
      <t>Centres propis</t>
    </r>
  </si>
  <si>
    <t>% Titulats amb una estada acadèmica internacional</t>
  </si>
  <si>
    <t>TOTAL</t>
  </si>
  <si>
    <t xml:space="preserve">Altres programes </t>
  </si>
  <si>
    <t>Erasmus Mundus</t>
  </si>
  <si>
    <t>Altres programes de pràctiques no ERASMUS</t>
  </si>
  <si>
    <t>Erasmus + (pràctiques)</t>
  </si>
  <si>
    <t>Erasmus + (estudis)</t>
  </si>
  <si>
    <t>CINDA</t>
  </si>
  <si>
    <t>Convenis bilaterals</t>
  </si>
  <si>
    <t>Estudiantat outgoing</t>
  </si>
  <si>
    <t>Altres programes</t>
  </si>
  <si>
    <t>Visitant</t>
  </si>
  <si>
    <t>Amèrica llatina</t>
  </si>
  <si>
    <t>Ciències sense fronteres</t>
  </si>
  <si>
    <t>Convenis Bilaterals</t>
  </si>
  <si>
    <t>Estudiantat incoming</t>
  </si>
  <si>
    <t>Tipus d'Estudi</t>
  </si>
  <si>
    <t>Mobilitat internacional</t>
  </si>
  <si>
    <t>Doctorat</t>
  </si>
  <si>
    <t>Màster</t>
  </si>
  <si>
    <t>Segons el país de residència familiar</t>
  </si>
  <si>
    <t>Segons nacionalitat</t>
  </si>
  <si>
    <t>Estudiantat internacional</t>
  </si>
  <si>
    <t xml:space="preserve">ESTUDIANTAT </t>
  </si>
  <si>
    <r>
      <rPr>
        <i/>
        <vertAlign val="superscript"/>
        <sz val="9"/>
        <color theme="1"/>
        <rFont val="Calibri"/>
        <family val="2"/>
        <scheme val="minor"/>
      </rPr>
      <t>(2)</t>
    </r>
    <r>
      <rPr>
        <i/>
        <sz val="9"/>
        <color theme="1"/>
        <rFont val="Calibri"/>
        <family val="2"/>
        <scheme val="minor"/>
      </rPr>
      <t xml:space="preserve"> El nivell d'anàlisi és per assignatura-pdi-grup</t>
    </r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</si>
  <si>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Fa referència a convenis institucionals d'intercanvi internacional d'estudiants, no a acords bilaterals de programes de mobilitat.</t>
    </r>
  </si>
  <si>
    <r>
      <t xml:space="preserve">% Assignatures/PDI/GRUP impartides en anglès </t>
    </r>
    <r>
      <rPr>
        <vertAlign val="superscript"/>
        <sz val="10"/>
        <rFont val="Calibri"/>
        <family val="2"/>
        <scheme val="minor"/>
      </rPr>
      <t>(2)</t>
    </r>
  </si>
  <si>
    <t>Nombre de titulacions impartides totalment en anglès</t>
  </si>
  <si>
    <t>Nombre de titulacions Erasmus Mundus</t>
  </si>
  <si>
    <r>
      <t xml:space="preserve">Nombre de convenis d'intercanvi internacional </t>
    </r>
    <r>
      <rPr>
        <vertAlign val="superscript"/>
        <sz val="10"/>
        <color theme="1"/>
        <rFont val="Calibri"/>
        <family val="2"/>
        <scheme val="minor"/>
      </rPr>
      <t>(1)</t>
    </r>
  </si>
  <si>
    <t>Nombre de Convenis Internacionals de doble titulació amb universitats estrangeres</t>
  </si>
  <si>
    <t>TITULACIONS</t>
  </si>
  <si>
    <t>Nombre de xarxes internacionals amb participació UPC</t>
  </si>
  <si>
    <t>INSTITUCIONALS</t>
  </si>
  <si>
    <t>Estada de 5 a 9 dies</t>
  </si>
  <si>
    <t>RÀNQUINGS UNIVERSITARIS</t>
  </si>
  <si>
    <r>
      <t xml:space="preserve">Nombre de PDI que ha llegit la tesi doctoral a l'estranger </t>
    </r>
    <r>
      <rPr>
        <vertAlign val="superscript"/>
        <sz val="10"/>
        <color theme="1"/>
        <rFont val="Calibri"/>
        <family val="2"/>
        <scheme val="minor"/>
      </rPr>
      <t>(7)</t>
    </r>
  </si>
  <si>
    <t>Posicionament de la UPC als Rànquings Univesitaris Internacionals</t>
  </si>
  <si>
    <t>2016-2017</t>
  </si>
  <si>
    <t>Grau</t>
  </si>
  <si>
    <t>2017-2018</t>
  </si>
  <si>
    <t>49 convenis amb 30 universitats i 13 països</t>
  </si>
  <si>
    <t>ND</t>
  </si>
  <si>
    <r>
      <rPr>
        <i/>
        <vertAlign val="superscript"/>
        <sz val="9"/>
        <color theme="1"/>
        <rFont val="Calibri"/>
        <family val="2"/>
        <scheme val="minor"/>
      </rPr>
      <t>(7)</t>
    </r>
    <r>
      <rPr>
        <i/>
        <sz val="9"/>
        <color theme="1"/>
        <rFont val="Calibri"/>
        <family val="2"/>
        <scheme val="minor"/>
      </rPr>
      <t xml:space="preserve"> Aquesta xifra es calcula sobre la plantilla en situació activa a 31 de desembre de cada any independentment de l'any de lectura de la tesi</t>
    </r>
  </si>
  <si>
    <t>Estada de 10 a 30 dies</t>
  </si>
  <si>
    <t>Estada de més de 30 dies</t>
  </si>
  <si>
    <t>Número d'estades de PDI que ha realitzat una mobilitat</t>
  </si>
  <si>
    <t>2018-2019</t>
  </si>
  <si>
    <t>50 convenis de doble titulació internacional amb 32 universitats i 15 països</t>
  </si>
  <si>
    <t>2019-2020</t>
  </si>
  <si>
    <t>56 convenis de doble titulació internacional amb 34 universitats i 15 països</t>
  </si>
  <si>
    <t>29*</t>
  </si>
  <si>
    <t>* només internacional</t>
  </si>
  <si>
    <t xml:space="preserve">(4) Aquest import fa referència a la contractació (no als ingressos) i inclou el finançament del personal predoctoral i postdoctoral. Inclou només l'import concedit a la universitat. </t>
  </si>
  <si>
    <t>* Estan inclosos els permisos per estudis, el pla de mobilitat i resta de viatges del PDI</t>
  </si>
  <si>
    <t>2018*</t>
  </si>
  <si>
    <t>2019*</t>
  </si>
  <si>
    <t>En stand by per covid19</t>
  </si>
  <si>
    <t>CURS_ACADEMIC</t>
  </si>
  <si>
    <t>CodiCentreUPC</t>
  </si>
  <si>
    <t>tipus_Estudi</t>
  </si>
  <si>
    <t>CODI_TITULACIO</t>
  </si>
  <si>
    <t>Titulació</t>
  </si>
  <si>
    <t>Total_Titulats_amb_Mobilitat</t>
  </si>
  <si>
    <t>Total_Titulats</t>
  </si>
  <si>
    <t>% Titulats amb Mobilitat</t>
  </si>
  <si>
    <t>19-20</t>
  </si>
  <si>
    <t>200</t>
  </si>
  <si>
    <t>DGU000000785</t>
  </si>
  <si>
    <t>Matemàtica avançada i enginyeria matemàtica</t>
  </si>
  <si>
    <t>DGU000001319</t>
  </si>
  <si>
    <t>Estadística i investigació operativa</t>
  </si>
  <si>
    <t>GRAU00000126</t>
  </si>
  <si>
    <t>Matemàtiques</t>
  </si>
  <si>
    <t>205</t>
  </si>
  <si>
    <t>DGU000000916</t>
  </si>
  <si>
    <t>Enginyeria d'organització</t>
  </si>
  <si>
    <t>DGU000001117</t>
  </si>
  <si>
    <t>Enginyeria de sistemes automàtics i electrònica industrial</t>
  </si>
  <si>
    <t>DGU000001217</t>
  </si>
  <si>
    <t>Enginyeria industrial</t>
  </si>
  <si>
    <t>DGU000001382</t>
  </si>
  <si>
    <t>Enginyeria aeronàutica</t>
  </si>
  <si>
    <t>DGU000001632</t>
  </si>
  <si>
    <t>Enginyeria espacial i aeronàutica / Master in Aerospace and Aeronautical Engineering</t>
  </si>
  <si>
    <t>DGU000001633</t>
  </si>
  <si>
    <t>Gestió d'empreses de tecnologia i d'enginyeria / Master in Technology and Engineering Management</t>
  </si>
  <si>
    <t>DGU000001649</t>
  </si>
  <si>
    <t>Enginyeria tèxtil i paperera</t>
  </si>
  <si>
    <t>GRAU00000307</t>
  </si>
  <si>
    <t>Enginyeria de sistemes audiovisuals</t>
  </si>
  <si>
    <t>GRAU00000308</t>
  </si>
  <si>
    <t>Enginyeria de tecnologia i disseny tèxtil</t>
  </si>
  <si>
    <t>GRAU00000309</t>
  </si>
  <si>
    <t>Enginyeria elèctrica</t>
  </si>
  <si>
    <t>GRAU00000310</t>
  </si>
  <si>
    <t>Enginyeria electrònica industrial i automàtica</t>
  </si>
  <si>
    <t>GRAU00000311</t>
  </si>
  <si>
    <t>Enginyeria mecànica</t>
  </si>
  <si>
    <t>GRAU00000312</t>
  </si>
  <si>
    <t>Enginyeria química</t>
  </si>
  <si>
    <t>GRAU00000402</t>
  </si>
  <si>
    <t>Enginyeria en tecnologies aeroespacials</t>
  </si>
  <si>
    <t>GRAU00000404</t>
  </si>
  <si>
    <t>Enginyeria en vehicles aeroespacials</t>
  </si>
  <si>
    <t>GRAU00000428</t>
  </si>
  <si>
    <t>Enginyeria de disseny industrial i desenvolupament del producte</t>
  </si>
  <si>
    <t>GRAU00000442</t>
  </si>
  <si>
    <t>Enginyeria en tecnologies industrials</t>
  </si>
  <si>
    <t>210</t>
  </si>
  <si>
    <t>DGU000001533</t>
  </si>
  <si>
    <t>Arquitectura</t>
  </si>
  <si>
    <t>DGU000001534</t>
  </si>
  <si>
    <t>Arquitectura·BarcelonaArch (MBArch)</t>
  </si>
  <si>
    <t>DGU000001560</t>
  </si>
  <si>
    <t>Paisatgisme</t>
  </si>
  <si>
    <t>DGU000001706</t>
  </si>
  <si>
    <t>Estudis avançats en disseny-Barcelona</t>
  </si>
  <si>
    <t>GRAU00000393</t>
  </si>
  <si>
    <t>GRAU00000521</t>
  </si>
  <si>
    <t>Estudis d'arquitectura</t>
  </si>
  <si>
    <t>230</t>
  </si>
  <si>
    <t>DGU000001215</t>
  </si>
  <si>
    <t>Enginyeria de telecomunicació</t>
  </si>
  <si>
    <t>DGU000001318</t>
  </si>
  <si>
    <t>Enginyeria electrònica</t>
  </si>
  <si>
    <t>DGU000001320</t>
  </si>
  <si>
    <t>Fotònica/Photonics</t>
  </si>
  <si>
    <t>DGU000001781</t>
  </si>
  <si>
    <t>Tecnologies avançades de telecomunicació</t>
  </si>
  <si>
    <t>DGU000001799</t>
  </si>
  <si>
    <t>Física per a l'enginyeria</t>
  </si>
  <si>
    <t>GRAU00000306</t>
  </si>
  <si>
    <t>Enginyeria de sistemes electrònics</t>
  </si>
  <si>
    <t>GRAU00000450</t>
  </si>
  <si>
    <t>Ciències i tecnologies de telecomunicació</t>
  </si>
  <si>
    <t>GRAU00000451</t>
  </si>
  <si>
    <t>Enginyeria de sistemes de telecomunicació</t>
  </si>
  <si>
    <t>GRAU00000454</t>
  </si>
  <si>
    <t>Enginyeria telemàtica</t>
  </si>
  <si>
    <t>GRAU00000465</t>
  </si>
  <si>
    <t>Enginyeria física</t>
  </si>
  <si>
    <t>GRAU00000549</t>
  </si>
  <si>
    <t>Enginyeria de tecnologies i serveis de telecomunicació</t>
  </si>
  <si>
    <t>240</t>
  </si>
  <si>
    <t>DGU000001040</t>
  </si>
  <si>
    <t>Enginyeria d'automoció</t>
  </si>
  <si>
    <t>DGU000001054</t>
  </si>
  <si>
    <t>Automàtica i robòtica</t>
  </si>
  <si>
    <t>DGU000001057</t>
  </si>
  <si>
    <t>DGU000001167</t>
  </si>
  <si>
    <t xml:space="preserve">Enginyeria nuclear/Nuclear Engineering </t>
  </si>
  <si>
    <t>DGU000001317</t>
  </si>
  <si>
    <t>Enginyeria de l'energia</t>
  </si>
  <si>
    <t>DGU000001386</t>
  </si>
  <si>
    <t>DGU000001482</t>
  </si>
  <si>
    <t>Cadena de subministrament, transport i mobilitat</t>
  </si>
  <si>
    <t>GRAU00000403</t>
  </si>
  <si>
    <t>250</t>
  </si>
  <si>
    <t>DGU000001056</t>
  </si>
  <si>
    <t>Enginyeria de camins, canals i ports</t>
  </si>
  <si>
    <t>DGU000001170</t>
  </si>
  <si>
    <t>Mètodes numèrics en enginyeria</t>
  </si>
  <si>
    <t>DGU000001479</t>
  </si>
  <si>
    <t>Enginyeria ambiental</t>
  </si>
  <si>
    <t>DGU000001537</t>
  </si>
  <si>
    <t>Enginyeria del terreny</t>
  </si>
  <si>
    <t>DGU000001538</t>
  </si>
  <si>
    <t>Enginyeria estructural i de la construcció</t>
  </si>
  <si>
    <t>DGU000001768</t>
  </si>
  <si>
    <t>Anàlisi estructural de monuments i construccions històriques</t>
  </si>
  <si>
    <t>GRAU00000395</t>
  </si>
  <si>
    <t>Enginyeria civil</t>
  </si>
  <si>
    <t>GRAU00000440</t>
  </si>
  <si>
    <t>Enginyeria d'obres públiques</t>
  </si>
  <si>
    <t>GRAU00000441</t>
  </si>
  <si>
    <t>Enginyeria geològica</t>
  </si>
  <si>
    <t>270</t>
  </si>
  <si>
    <t>DGU000001058</t>
  </si>
  <si>
    <t xml:space="preserve">Enginyeria informàtica </t>
  </si>
  <si>
    <t>DGU000001097</t>
  </si>
  <si>
    <t>Innovació i investigació en informàtica/Innovation and Research in Informatics (MIRI)</t>
  </si>
  <si>
    <t>DGU000001164</t>
  </si>
  <si>
    <t>Intel·ligència artificial/Artificial Intelligence</t>
  </si>
  <si>
    <t>DGU000001370</t>
  </si>
  <si>
    <t>Formació del professorat d'educació secundària obligatòria i batxillerat, formació professional i ensenyaments d'idiomes</t>
  </si>
  <si>
    <t>GRAU00000407</t>
  </si>
  <si>
    <t>Enginyeria informàtica</t>
  </si>
  <si>
    <t>280</t>
  </si>
  <si>
    <t>DGU000001654</t>
  </si>
  <si>
    <t>Nàutica i Gestió del Transport Marítim</t>
  </si>
  <si>
    <t>DGU000001710</t>
  </si>
  <si>
    <t>Enginyeria naval i oceànica</t>
  </si>
  <si>
    <t>GRAU00000401</t>
  </si>
  <si>
    <t>Enginyeria en sistemes i tecnologia naval</t>
  </si>
  <si>
    <t>GRAU00000409</t>
  </si>
  <si>
    <t>Tecnologies marines</t>
  </si>
  <si>
    <t>GRAU00000410</t>
  </si>
  <si>
    <t>Nàutica i transport marítim</t>
  </si>
  <si>
    <t>290</t>
  </si>
  <si>
    <t>DGU000001388</t>
  </si>
  <si>
    <t>Intervenció sostenible en el medi construït</t>
  </si>
  <si>
    <t>DGU000001532</t>
  </si>
  <si>
    <t>GRAU00000394</t>
  </si>
  <si>
    <t>GRAU00000522</t>
  </si>
  <si>
    <t>295</t>
  </si>
  <si>
    <t>DGU000001043</t>
  </si>
  <si>
    <t xml:space="preserve">Enginyeria química </t>
  </si>
  <si>
    <t>DGU000001477</t>
  </si>
  <si>
    <t>Ciència i enginyeria de materials</t>
  </si>
  <si>
    <t>DGU000001501</t>
  </si>
  <si>
    <t>Erasmus Mundus Master in Advanced Materials Science and Engineering (AMASE)</t>
  </si>
  <si>
    <t>GRAU00000212</t>
  </si>
  <si>
    <t>Enginyeria biomèdica</t>
  </si>
  <si>
    <t>GRAU00000213</t>
  </si>
  <si>
    <t>GRAU00000313</t>
  </si>
  <si>
    <t>GRAU00000314</t>
  </si>
  <si>
    <t>GRAU00000315</t>
  </si>
  <si>
    <t>GRAU00000399</t>
  </si>
  <si>
    <t>Enginyeria de materials</t>
  </si>
  <si>
    <t>GRAU00000591</t>
  </si>
  <si>
    <t>300</t>
  </si>
  <si>
    <t>3570</t>
  </si>
  <si>
    <t>Enginyeria de sistemes aeroespacials / Enginyeria de sistemes de telecomunicació</t>
  </si>
  <si>
    <t>3571</t>
  </si>
  <si>
    <t>Enginyeria de sistemes aeroespacials / Enginyeria telemàtica</t>
  </si>
  <si>
    <t>DGU000001525</t>
  </si>
  <si>
    <t>Ciència i tecnologia aeroespacials/Aerospace Science and Technology</t>
  </si>
  <si>
    <t>DGU000001558</t>
  </si>
  <si>
    <t>Aplicacions i Gestió de l'Enginyeria de Telecomunicació ( MASTEAM ) / Master in Applied Telecommunications and Engineering Management ( MASTEAM )</t>
  </si>
  <si>
    <t>DGU000001709</t>
  </si>
  <si>
    <t>Aplicacions i tecnologies per als sistemes aeris no tripulats (DRONS)</t>
  </si>
  <si>
    <t>GRAU00000295</t>
  </si>
  <si>
    <t>GRAU00000296</t>
  </si>
  <si>
    <t>GRAU00000396</t>
  </si>
  <si>
    <t>Enginyeria d'aeronavegació</t>
  </si>
  <si>
    <t>GRAU00000397</t>
  </si>
  <si>
    <t>Enginyeria d'aeroports</t>
  </si>
  <si>
    <t>GRAU00000550</t>
  </si>
  <si>
    <t>Enginyeria de sistemes aeroespacials</t>
  </si>
  <si>
    <t>310</t>
  </si>
  <si>
    <t>DGU000001487</t>
  </si>
  <si>
    <t>Construcció Avançada en l'Edificació</t>
  </si>
  <si>
    <t>DGU000001515</t>
  </si>
  <si>
    <t>Gestió de l'edificació</t>
  </si>
  <si>
    <t>DGU000001648</t>
  </si>
  <si>
    <t>Seguretat i salut en el treball: prevenció de riscos laborals</t>
  </si>
  <si>
    <t>GRAU00000207</t>
  </si>
  <si>
    <t>Ciències i tecnologies de l'edificació</t>
  </si>
  <si>
    <t>GRAU00000566</t>
  </si>
  <si>
    <t>Arquitectura tècnica i edificació</t>
  </si>
  <si>
    <t>GRAU00000585</t>
  </si>
  <si>
    <t>Enginyeria en Geoinformació i geomàtica</t>
  </si>
  <si>
    <t>330</t>
  </si>
  <si>
    <t>DGU000001181</t>
  </si>
  <si>
    <t>Enginyeria de mines</t>
  </si>
  <si>
    <t>DGU000001559</t>
  </si>
  <si>
    <t>Enginyeria dels recursos naturals</t>
  </si>
  <si>
    <t>GRAU00000297</t>
  </si>
  <si>
    <t>GRAU00000298</t>
  </si>
  <si>
    <t>GRAU00000299</t>
  </si>
  <si>
    <t>GRAU00000300</t>
  </si>
  <si>
    <t>GRAU00000400</t>
  </si>
  <si>
    <t>Enginyeria de sistemes TIC</t>
  </si>
  <si>
    <t>GRAU00000466</t>
  </si>
  <si>
    <t>Enginyeria en organització industrial</t>
  </si>
  <si>
    <t>GRAU00000586</t>
  </si>
  <si>
    <t>Enginyeria minera</t>
  </si>
  <si>
    <t>340</t>
  </si>
  <si>
    <t>DGU000001118</t>
  </si>
  <si>
    <t>GRAU00000227</t>
  </si>
  <si>
    <t>GRAU00000301</t>
  </si>
  <si>
    <t>GRAU00000302</t>
  </si>
  <si>
    <t>GRAU00000303</t>
  </si>
  <si>
    <t>GRAU00000408</t>
  </si>
  <si>
    <t>370</t>
  </si>
  <si>
    <t>DGU000001142</t>
  </si>
  <si>
    <t>Optometria i ciències de la visió</t>
  </si>
  <si>
    <t>GRAU00000214</t>
  </si>
  <si>
    <t>Òptica i optometria</t>
  </si>
  <si>
    <t>390</t>
  </si>
  <si>
    <t>DGU000001389</t>
  </si>
  <si>
    <t>Tecnologies facilitadores per a la indústria alimentària i de bioprocessos</t>
  </si>
  <si>
    <t>GRAU00000208</t>
  </si>
  <si>
    <t>Enginyeria agrícola</t>
  </si>
  <si>
    <t>GRAU00000209</t>
  </si>
  <si>
    <t>Enginyeria alimentària</t>
  </si>
  <si>
    <t>GRAU00000210</t>
  </si>
  <si>
    <t>Enginyeria agroambiental i del paisatge</t>
  </si>
  <si>
    <t>GRAU00000304</t>
  </si>
  <si>
    <t>Enginyeria de sistemes biològics</t>
  </si>
  <si>
    <t>480</t>
  </si>
  <si>
    <t>DGU000001316</t>
  </si>
  <si>
    <t>Ciència i tecnologia de la sostenibilitat</t>
  </si>
  <si>
    <t>801</t>
  </si>
  <si>
    <t>DGU000001529</t>
  </si>
  <si>
    <t>Administració i direcció d'empreses</t>
  </si>
  <si>
    <t>DGU000001664</t>
  </si>
  <si>
    <t>Direcció de màrqueting</t>
  </si>
  <si>
    <t>GRAU00000211</t>
  </si>
  <si>
    <t>GRAU00000502</t>
  </si>
  <si>
    <t>Màrqueting i comunicació digital</t>
  </si>
  <si>
    <t>802</t>
  </si>
  <si>
    <t>DGU000001508</t>
  </si>
  <si>
    <t>Direcció de màrqueting / Marketing Management</t>
  </si>
  <si>
    <t>DGU000001526</t>
  </si>
  <si>
    <t>Administració i direcció d'empreses/Bussiness Administration and Management</t>
  </si>
  <si>
    <t>DGU000001659</t>
  </si>
  <si>
    <t>Direcció dels recursos humans i del talent</t>
  </si>
  <si>
    <t>GRAU00000294</t>
  </si>
  <si>
    <t>804</t>
  </si>
  <si>
    <t>GRAU00000065</t>
  </si>
  <si>
    <t>Multimèdia</t>
  </si>
  <si>
    <t>GRAU00000293</t>
  </si>
  <si>
    <t>Fotografia i creació digital</t>
  </si>
  <si>
    <t>GRAU00000501</t>
  </si>
  <si>
    <t>Disseny i desenvolupament de videojocs</t>
  </si>
  <si>
    <t>GRAU00000624</t>
  </si>
  <si>
    <t>Disseny, Animació i Art Digital</t>
  </si>
  <si>
    <t/>
  </si>
  <si>
    <t>Total</t>
  </si>
  <si>
    <t>Mobilitat del PDI (només es comptabilitzen estades iguals o superiors a 5 dies)</t>
  </si>
  <si>
    <t>2020-2021</t>
  </si>
  <si>
    <t>42 programes de doble titulació internacional amb 26 universitats de 10 països</t>
  </si>
  <si>
    <t>* Les dades del curs 21-22 són provisionals</t>
  </si>
  <si>
    <t>2020*</t>
  </si>
  <si>
    <t>2016-2021</t>
  </si>
  <si>
    <t>48 convenis amb 33 universitats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</si>
</sst>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sz val="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7" fillId="0" borderId="2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indent="1"/>
    </xf>
    <xf numFmtId="10" fontId="13" fillId="0" borderId="2" xfId="0" applyNumberFormat="1" applyFont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10" fontId="9" fillId="0" borderId="2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7" fillId="0" borderId="0" xfId="2" applyFont="1" applyFill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6" fillId="0" borderId="0" xfId="2" applyAlignment="1">
      <alignment horizontal="center" vertical="center"/>
    </xf>
    <xf numFmtId="0" fontId="12" fillId="0" borderId="0" xfId="0" applyFont="1" applyAlignment="1">
      <alignment horizontal="left" vertical="center"/>
    </xf>
    <xf numFmtId="1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2"/>
    </xf>
    <xf numFmtId="0" fontId="9" fillId="0" borderId="7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164" fontId="9" fillId="0" borderId="2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3" fontId="15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8" fillId="0" borderId="0" xfId="0" applyFont="1"/>
    <xf numFmtId="0" fontId="12" fillId="0" borderId="0" xfId="0" applyFont="1"/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/>
    </xf>
    <xf numFmtId="10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wrapText="1"/>
    </xf>
    <xf numFmtId="0" fontId="21" fillId="0" borderId="15" xfId="3" applyFont="1" applyFill="1" applyBorder="1" applyAlignment="1">
      <alignment horizontal="right" wrapText="1"/>
    </xf>
    <xf numFmtId="10" fontId="21" fillId="0" borderId="15" xfId="3" applyNumberFormat="1" applyFont="1" applyFill="1" applyBorder="1" applyAlignment="1">
      <alignment horizontal="right" wrapText="1"/>
    </xf>
    <xf numFmtId="0" fontId="20" fillId="0" borderId="0" xfId="3" applyFont="1"/>
    <xf numFmtId="0" fontId="21" fillId="6" borderId="14" xfId="3" applyFont="1" applyFill="1" applyBorder="1" applyAlignment="1">
      <alignment horizontal="left"/>
    </xf>
    <xf numFmtId="0" fontId="0" fillId="0" borderId="0" xfId="0" applyAlignment="1">
      <alignment horizontal="left"/>
    </xf>
    <xf numFmtId="10" fontId="22" fillId="0" borderId="15" xfId="3" applyNumberFormat="1" applyFont="1" applyFill="1" applyBorder="1" applyAlignment="1">
      <alignment horizontal="right" wrapText="1"/>
    </xf>
    <xf numFmtId="3" fontId="22" fillId="0" borderId="15" xfId="3" applyNumberFormat="1" applyFont="1" applyFill="1" applyBorder="1" applyAlignment="1">
      <alignment horizontal="right" wrapText="1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indent="1"/>
    </xf>
    <xf numFmtId="0" fontId="10" fillId="3" borderId="7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7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Enllaç" xfId="2" builtinId="8"/>
    <cellStyle name="Normal" xfId="0" builtinId="0"/>
    <cellStyle name="Normal_Full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powerbi.com/view?r=eyJrIjoiZWUxOTFkMWYtMTgwMy00Y2ViLThlZTctY2Q0MjdjZDg0ZDNiIiwidCI6Ijc4ZmMzMGFhLThmMjEtNGE3ZC05ZjFhLWEzOTkzZTIyOTM0OSIsImMiOjl9" TargetMode="External"/><Relationship Id="rId13" Type="http://schemas.openxmlformats.org/officeDocument/2006/relationships/hyperlink" Target="https://www.upc.edu/innovacio/ca/oficina-patents/grafic-patents.png/view" TargetMode="External"/><Relationship Id="rId18" Type="http://schemas.openxmlformats.org/officeDocument/2006/relationships/hyperlink" Target="http://www.upc.edu/ca/graus/" TargetMode="External"/><Relationship Id="rId3" Type="http://schemas.openxmlformats.org/officeDocument/2006/relationships/hyperlink" Target="http://www.upc.edu/aprendre/estudis/masters-universitaris" TargetMode="External"/><Relationship Id="rId7" Type="http://schemas.openxmlformats.org/officeDocument/2006/relationships/hyperlink" Target="https://gpaq.upc.edu/lldades/indicador.asp?index=1_3_5" TargetMode="External"/><Relationship Id="rId12" Type="http://schemas.openxmlformats.org/officeDocument/2006/relationships/hyperlink" Target="https://gpaq.upc.edu/lldades/indicador.asp?index=1_1_14" TargetMode="External"/><Relationship Id="rId17" Type="http://schemas.openxmlformats.org/officeDocument/2006/relationships/hyperlink" Target="https://gpaq.upc.edu/lldades/indicador.asp?index=1_3_8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gpaq.upc.edu/lldades/indicador.asp?index=1_3_4" TargetMode="External"/><Relationship Id="rId1" Type="http://schemas.openxmlformats.org/officeDocument/2006/relationships/hyperlink" Target="https://www.upc.edu/sri/ca/aliances-1" TargetMode="External"/><Relationship Id="rId6" Type="http://schemas.openxmlformats.org/officeDocument/2006/relationships/hyperlink" Target="https://gpaq.upc.edu/lldades/indicador.asp?index=1_1_9" TargetMode="External"/><Relationship Id="rId11" Type="http://schemas.openxmlformats.org/officeDocument/2006/relationships/hyperlink" Target="https://gpaq.upc.edu/lldades/indicador.asp?index=1_6_2" TargetMode="External"/><Relationship Id="rId5" Type="http://schemas.openxmlformats.org/officeDocument/2006/relationships/hyperlink" Target="http://doctorat.upc.edu/ca/programes/llistat-per-ambit" TargetMode="External"/><Relationship Id="rId15" Type="http://schemas.openxmlformats.org/officeDocument/2006/relationships/hyperlink" Target="https://www.upc.edu/ranquings/ca" TargetMode="External"/><Relationship Id="rId10" Type="http://schemas.openxmlformats.org/officeDocument/2006/relationships/hyperlink" Target="https://gpaq.upc.edu/lldades/indicador.asp?index=1_6_1" TargetMode="External"/><Relationship Id="rId19" Type="http://schemas.openxmlformats.org/officeDocument/2006/relationships/hyperlink" Target="https://www.upc.edu/sri/ca/convenis-nou/aaa/copy2_of_relacio-de-convenis-dintercanvi-per-pais" TargetMode="External"/><Relationship Id="rId4" Type="http://schemas.openxmlformats.org/officeDocument/2006/relationships/hyperlink" Target="http://www.upc.edu/ca/masters" TargetMode="External"/><Relationship Id="rId9" Type="http://schemas.openxmlformats.org/officeDocument/2006/relationships/hyperlink" Target="https://gpaq.upc.edu/lldades/indicador.asp?index=1_1_8" TargetMode="External"/><Relationship Id="rId14" Type="http://schemas.openxmlformats.org/officeDocument/2006/relationships/hyperlink" Target="https://gpaq.upc.edu/lldades/indicador.asp?index=5_2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306916</xdr:colOff>
      <xdr:row>5</xdr:row>
      <xdr:rowOff>52917</xdr:rowOff>
    </xdr:from>
    <xdr:ext cx="169333" cy="159808"/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16" y="624417"/>
          <a:ext cx="169333" cy="159808"/>
        </a:xfrm>
        <a:prstGeom prst="rect">
          <a:avLst/>
        </a:prstGeom>
      </xdr:spPr>
    </xdr:pic>
    <xdr:clientData/>
  </xdr:oneCellAnchor>
  <xdr:oneCellAnchor>
    <xdr:from>
      <xdr:col>8</xdr:col>
      <xdr:colOff>264173</xdr:colOff>
      <xdr:row>13</xdr:row>
      <xdr:rowOff>35769</xdr:rowOff>
    </xdr:from>
    <xdr:ext cx="148167" cy="157692"/>
    <xdr:pic>
      <xdr:nvPicPr>
        <xdr:cNvPr id="3" name="2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6593" y="3571449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236657</xdr:colOff>
      <xdr:row>16</xdr:row>
      <xdr:rowOff>42332</xdr:rowOff>
    </xdr:from>
    <xdr:ext cx="148167" cy="157692"/>
    <xdr:pic>
      <xdr:nvPicPr>
        <xdr:cNvPr id="4" name="3 Image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77" y="428667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244277</xdr:colOff>
      <xdr:row>14</xdr:row>
      <xdr:rowOff>42332</xdr:rowOff>
    </xdr:from>
    <xdr:ext cx="148167" cy="157692"/>
    <xdr:pic>
      <xdr:nvPicPr>
        <xdr:cNvPr id="5" name="4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697" y="381423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317514</xdr:colOff>
      <xdr:row>24</xdr:row>
      <xdr:rowOff>42332</xdr:rowOff>
    </xdr:from>
    <xdr:ext cx="148167" cy="157692"/>
    <xdr:pic>
      <xdr:nvPicPr>
        <xdr:cNvPr id="6" name="5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14" y="404283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328084</xdr:colOff>
      <xdr:row>26</xdr:row>
      <xdr:rowOff>42333</xdr:rowOff>
    </xdr:from>
    <xdr:ext cx="148167" cy="157692"/>
    <xdr:pic>
      <xdr:nvPicPr>
        <xdr:cNvPr id="7" name="6 Imagen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84" y="4423833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328097</xdr:colOff>
      <xdr:row>27</xdr:row>
      <xdr:rowOff>42332</xdr:rowOff>
    </xdr:from>
    <xdr:ext cx="148167" cy="157692"/>
    <xdr:pic>
      <xdr:nvPicPr>
        <xdr:cNvPr id="8" name="7 Imagen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97" y="461433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317514</xdr:colOff>
      <xdr:row>29</xdr:row>
      <xdr:rowOff>42332</xdr:rowOff>
    </xdr:from>
    <xdr:ext cx="148167" cy="157692"/>
    <xdr:pic>
      <xdr:nvPicPr>
        <xdr:cNvPr id="9" name="8 Imagen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14" y="499533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317514</xdr:colOff>
      <xdr:row>30</xdr:row>
      <xdr:rowOff>52915</xdr:rowOff>
    </xdr:from>
    <xdr:ext cx="148167" cy="157692"/>
    <xdr:pic>
      <xdr:nvPicPr>
        <xdr:cNvPr id="10" name="9 Imagen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14" y="5196415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285750</xdr:colOff>
      <xdr:row>39</xdr:row>
      <xdr:rowOff>232834</xdr:rowOff>
    </xdr:from>
    <xdr:ext cx="148167" cy="152400"/>
    <xdr:pic>
      <xdr:nvPicPr>
        <xdr:cNvPr id="11" name="10 Imagen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7052734"/>
          <a:ext cx="148167" cy="152400"/>
        </a:xfrm>
        <a:prstGeom prst="rect">
          <a:avLst/>
        </a:prstGeom>
      </xdr:spPr>
    </xdr:pic>
    <xdr:clientData/>
  </xdr:oneCellAnchor>
  <xdr:oneCellAnchor>
    <xdr:from>
      <xdr:col>8</xdr:col>
      <xdr:colOff>306916</xdr:colOff>
      <xdr:row>51</xdr:row>
      <xdr:rowOff>179917</xdr:rowOff>
    </xdr:from>
    <xdr:ext cx="148167" cy="152400"/>
    <xdr:pic>
      <xdr:nvPicPr>
        <xdr:cNvPr id="12" name="11 Imagen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16" y="9514417"/>
          <a:ext cx="148167" cy="152400"/>
        </a:xfrm>
        <a:prstGeom prst="rect">
          <a:avLst/>
        </a:prstGeom>
      </xdr:spPr>
    </xdr:pic>
    <xdr:clientData/>
  </xdr:oneCellAnchor>
  <xdr:oneCellAnchor>
    <xdr:from>
      <xdr:col>8</xdr:col>
      <xdr:colOff>317501</xdr:colOff>
      <xdr:row>56</xdr:row>
      <xdr:rowOff>42334</xdr:rowOff>
    </xdr:from>
    <xdr:ext cx="148167" cy="157692"/>
    <xdr:pic>
      <xdr:nvPicPr>
        <xdr:cNvPr id="13" name="12 Imagen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1" y="10900834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306917</xdr:colOff>
      <xdr:row>57</xdr:row>
      <xdr:rowOff>52916</xdr:rowOff>
    </xdr:from>
    <xdr:ext cx="148167" cy="157692"/>
    <xdr:pic>
      <xdr:nvPicPr>
        <xdr:cNvPr id="14" name="13 Imagen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17" y="11101916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244277</xdr:colOff>
      <xdr:row>71</xdr:row>
      <xdr:rowOff>30055</xdr:rowOff>
    </xdr:from>
    <xdr:ext cx="148167" cy="157692"/>
    <xdr:pic>
      <xdr:nvPicPr>
        <xdr:cNvPr id="15" name="14 Imagen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357" y="17921815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221403</xdr:colOff>
      <xdr:row>104</xdr:row>
      <xdr:rowOff>45296</xdr:rowOff>
    </xdr:from>
    <xdr:ext cx="148167" cy="157692"/>
    <xdr:pic>
      <xdr:nvPicPr>
        <xdr:cNvPr id="16" name="15 Imagen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2483" y="24802676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288923</xdr:colOff>
      <xdr:row>112</xdr:row>
      <xdr:rowOff>47625</xdr:rowOff>
    </xdr:from>
    <xdr:ext cx="148167" cy="157692"/>
    <xdr:pic>
      <xdr:nvPicPr>
        <xdr:cNvPr id="17" name="16 Imagen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8498" y="26479500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332322</xdr:colOff>
      <xdr:row>25</xdr:row>
      <xdr:rowOff>46579</xdr:rowOff>
    </xdr:from>
    <xdr:ext cx="148167" cy="157692"/>
    <xdr:pic>
      <xdr:nvPicPr>
        <xdr:cNvPr id="18" name="17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8322" y="4237579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317500</xdr:colOff>
      <xdr:row>31</xdr:row>
      <xdr:rowOff>52916</xdr:rowOff>
    </xdr:from>
    <xdr:ext cx="148167" cy="157692"/>
    <xdr:pic>
      <xdr:nvPicPr>
        <xdr:cNvPr id="19" name="18 Imagen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0" y="5386916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321736</xdr:colOff>
      <xdr:row>58</xdr:row>
      <xdr:rowOff>57151</xdr:rowOff>
    </xdr:from>
    <xdr:ext cx="148167" cy="157692"/>
    <xdr:pic>
      <xdr:nvPicPr>
        <xdr:cNvPr id="21" name="20 Imagen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736" y="11296651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230505</xdr:colOff>
      <xdr:row>74</xdr:row>
      <xdr:rowOff>35132</xdr:rowOff>
    </xdr:from>
    <xdr:ext cx="158115" cy="168280"/>
    <xdr:pic>
      <xdr:nvPicPr>
        <xdr:cNvPr id="22" name="21 Imagen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1585" y="18597452"/>
          <a:ext cx="158115" cy="168280"/>
        </a:xfrm>
        <a:prstGeom prst="rect">
          <a:avLst/>
        </a:prstGeom>
      </xdr:spPr>
    </xdr:pic>
    <xdr:clientData/>
  </xdr:oneCellAnchor>
  <xdr:oneCellAnchor>
    <xdr:from>
      <xdr:col>8</xdr:col>
      <xdr:colOff>236657</xdr:colOff>
      <xdr:row>15</xdr:row>
      <xdr:rowOff>49952</xdr:rowOff>
    </xdr:from>
    <xdr:ext cx="148167" cy="157692"/>
    <xdr:pic>
      <xdr:nvPicPr>
        <xdr:cNvPr id="24" name="3 Imagen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77" y="4058072"/>
          <a:ext cx="148167" cy="157692"/>
        </a:xfrm>
        <a:prstGeom prst="rect">
          <a:avLst/>
        </a:prstGeom>
      </xdr:spPr>
    </xdr:pic>
    <xdr:clientData/>
  </xdr:oneCellAnchor>
  <xdr:oneCellAnchor>
    <xdr:from>
      <xdr:col>8</xdr:col>
      <xdr:colOff>266700</xdr:colOff>
      <xdr:row>12</xdr:row>
      <xdr:rowOff>22860</xdr:rowOff>
    </xdr:from>
    <xdr:ext cx="148167" cy="157692"/>
    <xdr:pic>
      <xdr:nvPicPr>
        <xdr:cNvPr id="26" name="2 Imagen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9120" y="3322320"/>
          <a:ext cx="148167" cy="1576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J118"/>
  <sheetViews>
    <sheetView showGridLines="0" tabSelected="1" topLeftCell="B1" zoomScaleNormal="100" workbookViewId="0">
      <selection activeCell="B2" sqref="B2"/>
    </sheetView>
  </sheetViews>
  <sheetFormatPr defaultColWidth="11.44140625" defaultRowHeight="14.4" x14ac:dyDescent="0.3"/>
  <cols>
    <col min="1" max="1" width="47.88671875" style="4" customWidth="1"/>
    <col min="2" max="2" width="44.88671875" style="3" customWidth="1"/>
    <col min="3" max="3" width="15.21875" style="1" customWidth="1"/>
    <col min="4" max="5" width="14.88671875" style="1" customWidth="1"/>
    <col min="6" max="6" width="15.109375" style="1" customWidth="1"/>
    <col min="7" max="7" width="15.21875" style="1" customWidth="1"/>
    <col min="8" max="8" width="3.109375" style="1" customWidth="1"/>
    <col min="9" max="9" width="9.6640625" style="2" bestFit="1" customWidth="1"/>
    <col min="10" max="10" width="2" style="1" customWidth="1"/>
    <col min="11" max="16384" width="11.44140625" style="1"/>
  </cols>
  <sheetData>
    <row r="1" spans="1:9" ht="7.5" customHeight="1" x14ac:dyDescent="0.3"/>
    <row r="2" spans="1:9" x14ac:dyDescent="0.3">
      <c r="A2" s="71"/>
      <c r="B2" s="71"/>
      <c r="C2" s="71"/>
      <c r="D2" s="71"/>
      <c r="E2" s="71"/>
      <c r="F2" s="71"/>
      <c r="G2" s="71"/>
      <c r="H2" s="71"/>
      <c r="I2" s="71"/>
    </row>
    <row r="3" spans="1:9" s="72" customFormat="1" x14ac:dyDescent="0.3">
      <c r="A3" s="10" t="s">
        <v>66</v>
      </c>
      <c r="B3" s="10"/>
      <c r="C3" s="10"/>
      <c r="D3" s="10"/>
      <c r="E3" s="10"/>
      <c r="F3" s="10"/>
      <c r="G3" s="10"/>
      <c r="H3" s="10"/>
      <c r="I3" s="10"/>
    </row>
    <row r="4" spans="1:9" ht="15" customHeight="1" x14ac:dyDescent="0.3"/>
    <row r="5" spans="1:9" ht="27" customHeight="1" x14ac:dyDescent="0.3">
      <c r="A5" s="8"/>
      <c r="B5" s="7"/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6"/>
      <c r="I5" s="9" t="s">
        <v>1</v>
      </c>
    </row>
    <row r="6" spans="1:9" ht="18.600000000000001" customHeight="1" x14ac:dyDescent="0.3">
      <c r="A6" s="112" t="s">
        <v>65</v>
      </c>
      <c r="B6" s="113"/>
      <c r="C6" s="11">
        <v>12</v>
      </c>
      <c r="D6" s="11">
        <v>12</v>
      </c>
      <c r="E6" s="11">
        <v>14</v>
      </c>
      <c r="F6" s="11">
        <v>15</v>
      </c>
      <c r="G6" s="11">
        <v>14</v>
      </c>
      <c r="H6" s="6"/>
      <c r="I6" s="14"/>
    </row>
    <row r="8" spans="1:9" x14ac:dyDescent="0.3">
      <c r="I8" s="50"/>
    </row>
    <row r="9" spans="1:9" x14ac:dyDescent="0.3">
      <c r="A9" s="10" t="s">
        <v>64</v>
      </c>
      <c r="B9" s="10"/>
      <c r="C9" s="10"/>
      <c r="D9" s="10"/>
      <c r="E9" s="10"/>
      <c r="F9" s="10"/>
      <c r="G9" s="10"/>
      <c r="H9" s="10"/>
      <c r="I9" s="10"/>
    </row>
    <row r="11" spans="1:9" ht="27" customHeight="1" x14ac:dyDescent="0.3">
      <c r="A11" s="8"/>
      <c r="B11" s="7"/>
      <c r="C11" s="16" t="s">
        <v>71</v>
      </c>
      <c r="D11" s="16" t="s">
        <v>73</v>
      </c>
      <c r="E11" s="16" t="s">
        <v>80</v>
      </c>
      <c r="F11" s="16" t="s">
        <v>82</v>
      </c>
      <c r="G11" s="16" t="s">
        <v>355</v>
      </c>
      <c r="I11" s="9" t="s">
        <v>1</v>
      </c>
    </row>
    <row r="12" spans="1:9" ht="78.599999999999994" customHeight="1" x14ac:dyDescent="0.3">
      <c r="A12" s="118" t="s">
        <v>63</v>
      </c>
      <c r="B12" s="119"/>
      <c r="C12" s="56" t="s">
        <v>360</v>
      </c>
      <c r="D12" s="56" t="s">
        <v>74</v>
      </c>
      <c r="E12" s="56" t="s">
        <v>81</v>
      </c>
      <c r="F12" s="56" t="s">
        <v>83</v>
      </c>
      <c r="G12" s="56" t="s">
        <v>356</v>
      </c>
      <c r="I12" s="11"/>
    </row>
    <row r="13" spans="1:9" ht="18.75" customHeight="1" x14ac:dyDescent="0.3">
      <c r="A13" s="118" t="s">
        <v>62</v>
      </c>
      <c r="B13" s="119"/>
      <c r="C13" s="69">
        <v>125</v>
      </c>
      <c r="D13" s="69">
        <v>115</v>
      </c>
      <c r="E13" s="69" t="s">
        <v>75</v>
      </c>
      <c r="F13" s="69">
        <v>89</v>
      </c>
      <c r="G13" s="69">
        <v>73</v>
      </c>
      <c r="I13" s="11"/>
    </row>
    <row r="14" spans="1:9" ht="18.75" customHeight="1" x14ac:dyDescent="0.3">
      <c r="A14" s="117" t="s">
        <v>61</v>
      </c>
      <c r="B14" s="13" t="s">
        <v>52</v>
      </c>
      <c r="C14" s="11">
        <v>7</v>
      </c>
      <c r="D14" s="11">
        <v>6</v>
      </c>
      <c r="E14" s="11">
        <v>5</v>
      </c>
      <c r="F14" s="11">
        <v>6</v>
      </c>
      <c r="G14" s="11">
        <v>7</v>
      </c>
      <c r="I14" s="14"/>
    </row>
    <row r="15" spans="1:9" ht="18.75" customHeight="1" x14ac:dyDescent="0.3">
      <c r="A15" s="117"/>
      <c r="B15" s="13" t="s">
        <v>51</v>
      </c>
      <c r="C15" s="11">
        <v>7</v>
      </c>
      <c r="D15" s="11">
        <v>7</v>
      </c>
      <c r="E15" s="11">
        <v>7</v>
      </c>
      <c r="F15" s="11">
        <v>4</v>
      </c>
      <c r="G15" s="11">
        <v>2</v>
      </c>
      <c r="I15" s="14"/>
    </row>
    <row r="16" spans="1:9" ht="18.75" customHeight="1" x14ac:dyDescent="0.3">
      <c r="A16" s="137" t="s">
        <v>60</v>
      </c>
      <c r="B16" s="70" t="s">
        <v>72</v>
      </c>
      <c r="C16" s="11">
        <v>2</v>
      </c>
      <c r="D16" s="11">
        <v>3</v>
      </c>
      <c r="E16" s="11">
        <v>3</v>
      </c>
      <c r="F16" s="11">
        <v>3</v>
      </c>
      <c r="G16" s="11">
        <v>3</v>
      </c>
      <c r="I16" s="14"/>
    </row>
    <row r="17" spans="1:9" ht="24" customHeight="1" x14ac:dyDescent="0.3">
      <c r="A17" s="138"/>
      <c r="B17" s="13" t="s">
        <v>52</v>
      </c>
      <c r="C17" s="15">
        <v>23</v>
      </c>
      <c r="D17" s="15">
        <v>24</v>
      </c>
      <c r="E17" s="15">
        <v>24</v>
      </c>
      <c r="F17" s="15">
        <v>22</v>
      </c>
      <c r="G17" s="15">
        <v>25</v>
      </c>
      <c r="I17" s="14"/>
    </row>
    <row r="18" spans="1:9" ht="29.4" customHeight="1" x14ac:dyDescent="0.3">
      <c r="A18" s="55" t="s">
        <v>59</v>
      </c>
      <c r="B18" s="54"/>
      <c r="C18" s="65">
        <f>2448/13910</f>
        <v>0.17598849748382459</v>
      </c>
      <c r="D18" s="65">
        <f>2644/13743</f>
        <v>0.19238885250673071</v>
      </c>
      <c r="E18" s="65">
        <f>2973/14841</f>
        <v>0.20032342834040834</v>
      </c>
      <c r="F18" s="65">
        <f>3161/13918</f>
        <v>0.22711596493749101</v>
      </c>
      <c r="G18" s="65">
        <v>0.18840000000000001</v>
      </c>
      <c r="I18" s="14"/>
    </row>
    <row r="19" spans="1:9" x14ac:dyDescent="0.3">
      <c r="A19" s="51" t="s">
        <v>58</v>
      </c>
      <c r="B19" s="53"/>
      <c r="C19" s="52"/>
      <c r="D19" s="52"/>
      <c r="E19" s="52"/>
      <c r="F19" s="52"/>
      <c r="G19" s="52"/>
      <c r="I19" s="50"/>
    </row>
    <row r="20" spans="1:9" x14ac:dyDescent="0.3">
      <c r="A20" s="51" t="s">
        <v>57</v>
      </c>
      <c r="F20" s="96">
        <f>6+1+10+3+7+4+7+2+2+7+1+1+7+1+6+2+1+1+1+10+9</f>
        <v>89</v>
      </c>
      <c r="G20" s="96"/>
      <c r="I20" s="50"/>
    </row>
    <row r="21" spans="1:9" x14ac:dyDescent="0.3">
      <c r="I21" s="50"/>
    </row>
    <row r="22" spans="1:9" x14ac:dyDescent="0.3">
      <c r="A22" s="10" t="s">
        <v>56</v>
      </c>
      <c r="B22" s="10"/>
      <c r="C22" s="10"/>
      <c r="D22" s="10"/>
      <c r="E22" s="10"/>
      <c r="F22" s="10"/>
      <c r="G22" s="10"/>
      <c r="H22" s="10"/>
      <c r="I22" s="10"/>
    </row>
    <row r="24" spans="1:9" ht="27" customHeight="1" x14ac:dyDescent="0.3">
      <c r="A24" s="135" t="s">
        <v>55</v>
      </c>
      <c r="B24" s="136"/>
      <c r="C24" s="16" t="s">
        <v>359</v>
      </c>
      <c r="D24" s="16" t="s">
        <v>73</v>
      </c>
      <c r="E24" s="16" t="s">
        <v>80</v>
      </c>
      <c r="F24" s="16" t="s">
        <v>82</v>
      </c>
      <c r="G24" s="16" t="s">
        <v>355</v>
      </c>
      <c r="H24" s="5"/>
      <c r="I24" s="9" t="s">
        <v>1</v>
      </c>
    </row>
    <row r="25" spans="1:9" ht="18.75" customHeight="1" x14ac:dyDescent="0.3">
      <c r="A25" s="128" t="s">
        <v>54</v>
      </c>
      <c r="B25" s="13" t="s">
        <v>32</v>
      </c>
      <c r="C25" s="42">
        <v>1099</v>
      </c>
      <c r="D25" s="42">
        <v>1214</v>
      </c>
      <c r="E25" s="42">
        <v>1265</v>
      </c>
      <c r="F25" s="42">
        <v>1282</v>
      </c>
      <c r="G25" s="98">
        <v>1378</v>
      </c>
      <c r="H25" s="6"/>
      <c r="I25" s="15"/>
    </row>
    <row r="26" spans="1:9" ht="18.75" customHeight="1" x14ac:dyDescent="0.3">
      <c r="A26" s="129"/>
      <c r="B26" s="13" t="s">
        <v>31</v>
      </c>
      <c r="C26" s="42">
        <v>82</v>
      </c>
      <c r="D26" s="42">
        <v>115</v>
      </c>
      <c r="E26" s="42">
        <v>157</v>
      </c>
      <c r="F26" s="42">
        <v>207</v>
      </c>
      <c r="G26" s="69">
        <v>238</v>
      </c>
      <c r="H26" s="6"/>
      <c r="I26" s="11"/>
    </row>
    <row r="27" spans="1:9" ht="18.75" customHeight="1" x14ac:dyDescent="0.3">
      <c r="A27" s="129"/>
      <c r="B27" s="13" t="s">
        <v>52</v>
      </c>
      <c r="C27" s="42">
        <v>2134</v>
      </c>
      <c r="D27" s="42">
        <v>1650</v>
      </c>
      <c r="E27" s="42">
        <v>1704</v>
      </c>
      <c r="F27" s="42">
        <v>1685</v>
      </c>
      <c r="G27" s="99">
        <v>1380</v>
      </c>
      <c r="H27" s="6"/>
      <c r="I27" s="14"/>
    </row>
    <row r="28" spans="1:9" ht="18.75" customHeight="1" x14ac:dyDescent="0.3">
      <c r="A28" s="130"/>
      <c r="B28" s="13" t="s">
        <v>51</v>
      </c>
      <c r="C28" s="42">
        <v>1118</v>
      </c>
      <c r="D28" s="42">
        <v>979</v>
      </c>
      <c r="E28" s="42">
        <v>1194</v>
      </c>
      <c r="F28" s="42">
        <v>1151</v>
      </c>
      <c r="G28" s="99">
        <v>1107</v>
      </c>
      <c r="H28" s="6"/>
      <c r="I28" s="14"/>
    </row>
    <row r="29" spans="1:9" ht="3.75" customHeight="1" x14ac:dyDescent="0.3">
      <c r="A29" s="49"/>
      <c r="B29" s="49"/>
      <c r="C29" s="47"/>
      <c r="D29" s="47"/>
      <c r="E29" s="47"/>
      <c r="F29" s="47"/>
      <c r="G29" s="63"/>
      <c r="H29" s="6"/>
      <c r="I29" s="5"/>
    </row>
    <row r="30" spans="1:9" ht="18.75" customHeight="1" x14ac:dyDescent="0.3">
      <c r="A30" s="131" t="s">
        <v>53</v>
      </c>
      <c r="B30" s="13" t="s">
        <v>32</v>
      </c>
      <c r="C30" s="42">
        <v>251</v>
      </c>
      <c r="D30" s="42">
        <v>256</v>
      </c>
      <c r="E30" s="42">
        <v>244</v>
      </c>
      <c r="F30" s="42">
        <v>236</v>
      </c>
      <c r="G30" s="56">
        <v>245</v>
      </c>
      <c r="H30" s="6"/>
      <c r="I30" s="14"/>
    </row>
    <row r="31" spans="1:9" ht="18.75" customHeight="1" x14ac:dyDescent="0.3">
      <c r="A31" s="131"/>
      <c r="B31" s="13" t="s">
        <v>31</v>
      </c>
      <c r="C31" s="42">
        <v>25</v>
      </c>
      <c r="D31" s="42">
        <v>40</v>
      </c>
      <c r="E31" s="42">
        <v>56</v>
      </c>
      <c r="F31" s="42">
        <v>70</v>
      </c>
      <c r="G31" s="69">
        <v>79</v>
      </c>
      <c r="H31" s="6"/>
      <c r="I31" s="14"/>
    </row>
    <row r="32" spans="1:9" ht="18.75" customHeight="1" x14ac:dyDescent="0.3">
      <c r="A32" s="131"/>
      <c r="B32" s="13" t="s">
        <v>52</v>
      </c>
      <c r="C32" s="42">
        <v>1031</v>
      </c>
      <c r="D32" s="42">
        <v>1484</v>
      </c>
      <c r="E32" s="42">
        <v>1487</v>
      </c>
      <c r="F32" s="42">
        <v>1457</v>
      </c>
      <c r="G32" s="99">
        <v>1124</v>
      </c>
      <c r="H32" s="6"/>
      <c r="I32" s="15"/>
    </row>
    <row r="33" spans="1:9" ht="18.75" customHeight="1" x14ac:dyDescent="0.3">
      <c r="A33" s="131"/>
      <c r="B33" s="13" t="s">
        <v>51</v>
      </c>
      <c r="C33" s="42">
        <v>954</v>
      </c>
      <c r="D33" s="42">
        <v>979</v>
      </c>
      <c r="E33" s="42">
        <v>992</v>
      </c>
      <c r="F33" s="42">
        <v>966</v>
      </c>
      <c r="G33" s="11">
        <v>893</v>
      </c>
      <c r="H33" s="6"/>
      <c r="I33" s="15"/>
    </row>
    <row r="34" spans="1:9" x14ac:dyDescent="0.3">
      <c r="B34" s="109" t="s">
        <v>357</v>
      </c>
      <c r="C34" s="21"/>
      <c r="D34" s="21"/>
      <c r="E34" s="21"/>
      <c r="F34" s="21"/>
      <c r="G34" s="21"/>
    </row>
    <row r="35" spans="1:9" x14ac:dyDescent="0.3">
      <c r="C35" s="2"/>
      <c r="D35" s="2"/>
      <c r="E35" s="2"/>
      <c r="F35" s="2"/>
      <c r="G35" s="2"/>
    </row>
    <row r="36" spans="1:9" ht="27" customHeight="1" x14ac:dyDescent="0.3">
      <c r="A36" s="110" t="s">
        <v>50</v>
      </c>
      <c r="B36" s="111" t="s">
        <v>49</v>
      </c>
      <c r="C36" s="16" t="s">
        <v>71</v>
      </c>
      <c r="D36" s="16" t="s">
        <v>73</v>
      </c>
      <c r="E36" s="16" t="s">
        <v>80</v>
      </c>
      <c r="F36" s="16" t="s">
        <v>82</v>
      </c>
      <c r="G36" s="16" t="s">
        <v>355</v>
      </c>
      <c r="H36" s="6"/>
      <c r="I36" s="9" t="s">
        <v>1</v>
      </c>
    </row>
    <row r="37" spans="1:9" ht="18.75" customHeight="1" x14ac:dyDescent="0.3">
      <c r="A37" s="100" t="s">
        <v>48</v>
      </c>
      <c r="B37" s="13" t="s">
        <v>40</v>
      </c>
      <c r="C37" s="42">
        <v>17</v>
      </c>
      <c r="D37" s="42">
        <v>32</v>
      </c>
      <c r="E37" s="42">
        <v>29</v>
      </c>
      <c r="F37" s="42">
        <v>26</v>
      </c>
      <c r="G37" s="56">
        <v>8</v>
      </c>
      <c r="H37" s="6"/>
      <c r="I37" s="132"/>
    </row>
    <row r="38" spans="1:9" ht="18.75" customHeight="1" x14ac:dyDescent="0.3">
      <c r="A38" s="101"/>
      <c r="B38" s="13" t="s">
        <v>47</v>
      </c>
      <c r="C38" s="42">
        <v>250</v>
      </c>
      <c r="D38" s="42">
        <v>282</v>
      </c>
      <c r="E38" s="42">
        <v>293</v>
      </c>
      <c r="F38" s="42">
        <v>257</v>
      </c>
      <c r="G38" s="69">
        <v>33</v>
      </c>
      <c r="H38" s="6"/>
      <c r="I38" s="133"/>
    </row>
    <row r="39" spans="1:9" ht="18.75" customHeight="1" x14ac:dyDescent="0.3">
      <c r="A39" s="101"/>
      <c r="B39" s="13" t="s">
        <v>39</v>
      </c>
      <c r="C39" s="42">
        <f>1030+19</f>
        <v>1049</v>
      </c>
      <c r="D39" s="42">
        <f>982+33</f>
        <v>1015</v>
      </c>
      <c r="E39" s="42">
        <v>976</v>
      </c>
      <c r="F39" s="42">
        <v>951</v>
      </c>
      <c r="G39" s="56">
        <v>570</v>
      </c>
      <c r="H39" s="6"/>
      <c r="I39" s="133"/>
    </row>
    <row r="40" spans="1:9" ht="18.75" customHeight="1" x14ac:dyDescent="0.3">
      <c r="A40" s="101"/>
      <c r="B40" s="13" t="s">
        <v>38</v>
      </c>
      <c r="C40" s="42">
        <v>9</v>
      </c>
      <c r="D40" s="42">
        <v>4</v>
      </c>
      <c r="E40" s="42">
        <v>1</v>
      </c>
      <c r="F40" s="42">
        <v>2</v>
      </c>
      <c r="G40" s="42" t="s">
        <v>0</v>
      </c>
      <c r="H40" s="6"/>
      <c r="I40" s="133"/>
    </row>
    <row r="41" spans="1:9" ht="18.75" customHeight="1" x14ac:dyDescent="0.3">
      <c r="A41" s="101"/>
      <c r="B41" s="64" t="s">
        <v>37</v>
      </c>
      <c r="C41" s="42">
        <v>1</v>
      </c>
      <c r="D41" s="42" t="s">
        <v>0</v>
      </c>
      <c r="E41" s="42" t="s">
        <v>0</v>
      </c>
      <c r="F41" s="42" t="s">
        <v>0</v>
      </c>
      <c r="G41" s="42" t="s">
        <v>0</v>
      </c>
      <c r="H41" s="6"/>
      <c r="I41" s="133"/>
    </row>
    <row r="42" spans="1:9" ht="18.75" customHeight="1" x14ac:dyDescent="0.3">
      <c r="A42" s="101"/>
      <c r="B42" s="44" t="s">
        <v>36</v>
      </c>
      <c r="C42" s="42">
        <v>1</v>
      </c>
      <c r="D42" s="42" t="s">
        <v>0</v>
      </c>
      <c r="E42" s="42" t="s">
        <v>0</v>
      </c>
      <c r="F42" s="42" t="s">
        <v>0</v>
      </c>
      <c r="G42" s="42" t="s">
        <v>0</v>
      </c>
      <c r="H42" s="6"/>
      <c r="I42" s="133"/>
    </row>
    <row r="43" spans="1:9" ht="18.75" customHeight="1" x14ac:dyDescent="0.3">
      <c r="A43" s="101"/>
      <c r="B43" s="44" t="s">
        <v>46</v>
      </c>
      <c r="C43" s="42" t="s">
        <v>0</v>
      </c>
      <c r="D43" s="42" t="s">
        <v>0</v>
      </c>
      <c r="E43" s="42" t="s">
        <v>0</v>
      </c>
      <c r="F43" s="42" t="s">
        <v>0</v>
      </c>
      <c r="G43" s="42" t="s">
        <v>0</v>
      </c>
      <c r="H43" s="6"/>
      <c r="I43" s="133"/>
    </row>
    <row r="44" spans="1:9" ht="18.75" customHeight="1" x14ac:dyDescent="0.3">
      <c r="A44" s="101"/>
      <c r="B44" s="44" t="s">
        <v>45</v>
      </c>
      <c r="C44" s="42" t="s">
        <v>0</v>
      </c>
      <c r="D44" s="42" t="s">
        <v>0</v>
      </c>
      <c r="E44" s="42" t="s">
        <v>0</v>
      </c>
      <c r="F44" s="42" t="s">
        <v>0</v>
      </c>
      <c r="G44" s="42" t="s">
        <v>0</v>
      </c>
      <c r="H44" s="6"/>
      <c r="I44" s="133"/>
    </row>
    <row r="45" spans="1:9" ht="18.75" customHeight="1" x14ac:dyDescent="0.3">
      <c r="A45" s="101"/>
      <c r="B45" s="20" t="s">
        <v>44</v>
      </c>
      <c r="C45" s="42">
        <v>40</v>
      </c>
      <c r="D45" s="42">
        <v>57</v>
      </c>
      <c r="E45" s="42">
        <v>87</v>
      </c>
      <c r="F45" s="42" t="s">
        <v>0</v>
      </c>
      <c r="G45" s="11">
        <v>31</v>
      </c>
      <c r="H45" s="6"/>
      <c r="I45" s="133"/>
    </row>
    <row r="46" spans="1:9" ht="18.75" customHeight="1" x14ac:dyDescent="0.3">
      <c r="A46" s="101"/>
      <c r="B46" s="20" t="s">
        <v>43</v>
      </c>
      <c r="C46" s="42">
        <v>23</v>
      </c>
      <c r="D46" s="42">
        <v>28</v>
      </c>
      <c r="E46" s="42">
        <v>40</v>
      </c>
      <c r="F46" s="42">
        <f>19+8</f>
        <v>27</v>
      </c>
      <c r="G46" s="11">
        <v>33</v>
      </c>
      <c r="H46" s="6"/>
      <c r="I46" s="133"/>
    </row>
    <row r="47" spans="1:9" ht="18.75" customHeight="1" x14ac:dyDescent="0.3">
      <c r="A47" s="102"/>
      <c r="B47" s="66" t="s">
        <v>34</v>
      </c>
      <c r="C47" s="67">
        <f>SUM(C37:C46)</f>
        <v>1390</v>
      </c>
      <c r="D47" s="67">
        <f>SUM(D37:D46)</f>
        <v>1418</v>
      </c>
      <c r="E47" s="67">
        <f>SUM(E37:E46)</f>
        <v>1426</v>
      </c>
      <c r="F47" s="67">
        <f>SUM(F37:F46)</f>
        <v>1263</v>
      </c>
      <c r="G47" s="67">
        <f>SUM(G37:G46)</f>
        <v>675</v>
      </c>
      <c r="H47" s="6"/>
      <c r="I47" s="134"/>
    </row>
    <row r="48" spans="1:9" ht="18.75" customHeight="1" x14ac:dyDescent="0.3">
      <c r="A48" s="49"/>
      <c r="B48" s="48"/>
      <c r="C48" s="63"/>
      <c r="D48" s="63"/>
      <c r="E48" s="63"/>
      <c r="F48" s="63"/>
      <c r="G48" s="63"/>
      <c r="H48" s="6"/>
      <c r="I48" s="46"/>
    </row>
    <row r="49" spans="1:9" ht="18.75" customHeight="1" x14ac:dyDescent="0.3">
      <c r="A49" s="100" t="s">
        <v>42</v>
      </c>
      <c r="B49" s="13" t="s">
        <v>41</v>
      </c>
      <c r="C49" s="42">
        <v>342</v>
      </c>
      <c r="D49" s="42">
        <v>357</v>
      </c>
      <c r="E49" s="42">
        <v>336</v>
      </c>
      <c r="F49" s="42">
        <v>367</v>
      </c>
      <c r="G49" s="56">
        <v>198</v>
      </c>
      <c r="H49" s="6"/>
      <c r="I49" s="132"/>
    </row>
    <row r="50" spans="1:9" ht="18.75" customHeight="1" x14ac:dyDescent="0.3">
      <c r="A50" s="101"/>
      <c r="B50" s="13" t="s">
        <v>40</v>
      </c>
      <c r="C50" s="42">
        <v>8</v>
      </c>
      <c r="D50" s="42">
        <v>0</v>
      </c>
      <c r="E50" s="42">
        <v>2</v>
      </c>
      <c r="F50" s="42">
        <v>1</v>
      </c>
      <c r="G50" s="69">
        <v>1</v>
      </c>
      <c r="H50" s="6"/>
      <c r="I50" s="133"/>
    </row>
    <row r="51" spans="1:9" ht="18.75" customHeight="1" x14ac:dyDescent="0.3">
      <c r="A51" s="101"/>
      <c r="B51" s="13" t="s">
        <v>39</v>
      </c>
      <c r="C51" s="42">
        <v>970</v>
      </c>
      <c r="D51" s="42">
        <f>1000+24</f>
        <v>1024</v>
      </c>
      <c r="E51" s="42">
        <v>827</v>
      </c>
      <c r="F51" s="42">
        <v>844</v>
      </c>
      <c r="G51" s="56">
        <v>497</v>
      </c>
      <c r="H51" s="6"/>
      <c r="I51" s="133"/>
    </row>
    <row r="52" spans="1:9" ht="18.75" customHeight="1" x14ac:dyDescent="0.3">
      <c r="A52" s="101"/>
      <c r="B52" s="13" t="s">
        <v>38</v>
      </c>
      <c r="C52" s="42">
        <v>40</v>
      </c>
      <c r="D52" s="42">
        <v>33</v>
      </c>
      <c r="E52" s="42">
        <v>32</v>
      </c>
      <c r="F52" s="42">
        <v>69</v>
      </c>
      <c r="G52" s="69">
        <v>55</v>
      </c>
      <c r="H52" s="6"/>
      <c r="I52" s="133"/>
    </row>
    <row r="53" spans="1:9" ht="18.75" customHeight="1" x14ac:dyDescent="0.3">
      <c r="A53" s="101"/>
      <c r="B53" s="45" t="s">
        <v>37</v>
      </c>
      <c r="C53" s="42">
        <v>11</v>
      </c>
      <c r="D53" s="42">
        <v>4</v>
      </c>
      <c r="E53" s="42">
        <v>13</v>
      </c>
      <c r="F53" s="42">
        <v>15</v>
      </c>
      <c r="G53" s="11">
        <v>20</v>
      </c>
      <c r="H53" s="6"/>
      <c r="I53" s="133"/>
    </row>
    <row r="54" spans="1:9" ht="18.75" customHeight="1" x14ac:dyDescent="0.3">
      <c r="A54" s="101"/>
      <c r="B54" s="43" t="s">
        <v>35</v>
      </c>
      <c r="C54" s="42">
        <v>14</v>
      </c>
      <c r="D54" s="42">
        <v>18</v>
      </c>
      <c r="E54" s="42">
        <v>25</v>
      </c>
      <c r="F54" s="42">
        <v>22</v>
      </c>
      <c r="G54" s="56">
        <v>22</v>
      </c>
      <c r="H54" s="6"/>
      <c r="I54" s="133"/>
    </row>
    <row r="55" spans="1:9" ht="18.75" customHeight="1" x14ac:dyDescent="0.3">
      <c r="A55" s="102"/>
      <c r="B55" s="66" t="s">
        <v>34</v>
      </c>
      <c r="C55" s="67">
        <f>SUM(C49:C54)</f>
        <v>1385</v>
      </c>
      <c r="D55" s="67">
        <f>SUM(D49:D54)</f>
        <v>1436</v>
      </c>
      <c r="E55" s="67">
        <f>SUM(E49:E54)</f>
        <v>1235</v>
      </c>
      <c r="F55" s="67">
        <f>SUM(F49:F54)</f>
        <v>1318</v>
      </c>
      <c r="G55" s="67">
        <f>SUM(G49:G54)</f>
        <v>793</v>
      </c>
      <c r="H55" s="6"/>
      <c r="I55" s="134"/>
    </row>
    <row r="56" spans="1:9" ht="18.75" customHeight="1" x14ac:dyDescent="0.3">
      <c r="A56" s="32"/>
      <c r="B56" s="32"/>
      <c r="C56" s="41"/>
      <c r="D56" s="41"/>
      <c r="E56" s="41"/>
      <c r="F56" s="41"/>
      <c r="G56" s="62"/>
      <c r="H56" s="6"/>
      <c r="I56" s="5"/>
    </row>
    <row r="57" spans="1:9" ht="18.75" customHeight="1" x14ac:dyDescent="0.3">
      <c r="A57" s="117" t="s">
        <v>33</v>
      </c>
      <c r="B57" s="13" t="s">
        <v>32</v>
      </c>
      <c r="C57" s="40">
        <f>1190/3755</f>
        <v>0.31691078561917441</v>
      </c>
      <c r="D57" s="40">
        <f>908/3265</f>
        <v>0.27810107197549772</v>
      </c>
      <c r="E57" s="40">
        <f>797/3226</f>
        <v>0.24705517668939864</v>
      </c>
      <c r="F57" s="40">
        <f>872/3249</f>
        <v>0.26839027393044013</v>
      </c>
      <c r="G57" s="103">
        <v>0.23380000000000001</v>
      </c>
      <c r="H57" s="6"/>
      <c r="I57" s="14"/>
    </row>
    <row r="58" spans="1:9" ht="18.75" customHeight="1" x14ac:dyDescent="0.3">
      <c r="A58" s="117"/>
      <c r="B58" s="13" t="s">
        <v>31</v>
      </c>
      <c r="C58" s="40">
        <f>58/390</f>
        <v>0.14871794871794872</v>
      </c>
      <c r="D58" s="40">
        <f>50/304</f>
        <v>0.16447368421052633</v>
      </c>
      <c r="E58" s="40">
        <f>53/277</f>
        <v>0.19133574007220217</v>
      </c>
      <c r="F58" s="40">
        <f>59/236</f>
        <v>0.25</v>
      </c>
      <c r="G58" s="104">
        <v>0.1794</v>
      </c>
      <c r="H58" s="6"/>
      <c r="I58" s="14"/>
    </row>
    <row r="59" spans="1:9" ht="18.75" customHeight="1" x14ac:dyDescent="0.3">
      <c r="A59" s="117"/>
      <c r="B59" s="13" t="s">
        <v>30</v>
      </c>
      <c r="C59" s="40">
        <f>383/2089</f>
        <v>0.18334131163235998</v>
      </c>
      <c r="D59" s="40">
        <f>410/1757</f>
        <v>0.23335230506545249</v>
      </c>
      <c r="E59" s="40">
        <v>0.18720000000000001</v>
      </c>
      <c r="F59" s="40">
        <f>374/2365</f>
        <v>0.15813953488372093</v>
      </c>
      <c r="G59" s="105">
        <v>0.16320000000000001</v>
      </c>
      <c r="H59" s="6"/>
      <c r="I59" s="11"/>
    </row>
    <row r="60" spans="1:9" ht="18.75" customHeight="1" x14ac:dyDescent="0.3">
      <c r="H60" s="6"/>
    </row>
    <row r="61" spans="1:9" ht="18.75" customHeight="1" x14ac:dyDescent="0.3">
      <c r="H61" s="6"/>
    </row>
    <row r="62" spans="1:9" ht="18.75" customHeight="1" x14ac:dyDescent="0.3">
      <c r="A62" s="10" t="s">
        <v>29</v>
      </c>
      <c r="B62" s="10"/>
      <c r="C62" s="10"/>
      <c r="D62" s="10"/>
      <c r="E62" s="10"/>
      <c r="F62" s="10"/>
      <c r="G62" s="10"/>
      <c r="H62" s="10"/>
      <c r="I62" s="10"/>
    </row>
    <row r="63" spans="1:9" ht="18.75" customHeight="1" x14ac:dyDescent="0.3">
      <c r="H63" s="6"/>
    </row>
    <row r="64" spans="1:9" ht="26.4" customHeight="1" x14ac:dyDescent="0.3">
      <c r="A64" s="8"/>
      <c r="B64" s="7"/>
      <c r="C64" s="27">
        <v>2016</v>
      </c>
      <c r="D64" s="27">
        <v>2017</v>
      </c>
      <c r="E64" s="27">
        <v>2018</v>
      </c>
      <c r="F64" s="27">
        <v>2019</v>
      </c>
      <c r="G64" s="16">
        <v>2020</v>
      </c>
      <c r="I64" s="9" t="s">
        <v>1</v>
      </c>
    </row>
    <row r="65" spans="1:9" ht="22.2" customHeight="1" x14ac:dyDescent="0.3">
      <c r="A65" s="126" t="s">
        <v>28</v>
      </c>
      <c r="B65" s="127"/>
      <c r="C65" s="15">
        <v>205</v>
      </c>
      <c r="D65" s="15">
        <v>229</v>
      </c>
      <c r="E65" s="15">
        <v>343</v>
      </c>
      <c r="F65" s="15">
        <v>377</v>
      </c>
      <c r="G65" s="11">
        <v>428</v>
      </c>
      <c r="I65" s="11"/>
    </row>
    <row r="66" spans="1:9" ht="18" customHeight="1" x14ac:dyDescent="0.3">
      <c r="A66" s="123" t="s">
        <v>27</v>
      </c>
      <c r="B66" s="39" t="s">
        <v>26</v>
      </c>
      <c r="C66" s="11">
        <v>109</v>
      </c>
      <c r="D66" s="11">
        <v>109</v>
      </c>
      <c r="E66" s="85">
        <v>82</v>
      </c>
      <c r="F66" s="85">
        <v>97</v>
      </c>
      <c r="G66" s="11">
        <v>158</v>
      </c>
      <c r="I66" s="11"/>
    </row>
    <row r="67" spans="1:9" ht="20.399999999999999" customHeight="1" x14ac:dyDescent="0.3">
      <c r="A67" s="124"/>
      <c r="B67" s="39" t="s">
        <v>25</v>
      </c>
      <c r="C67" s="11">
        <v>86</v>
      </c>
      <c r="D67" s="11">
        <v>51</v>
      </c>
      <c r="E67" s="85">
        <v>59</v>
      </c>
      <c r="F67" s="85">
        <v>80</v>
      </c>
      <c r="G67" s="11">
        <v>79</v>
      </c>
      <c r="I67" s="11"/>
    </row>
    <row r="68" spans="1:9" ht="28.8" x14ac:dyDescent="0.3">
      <c r="A68" s="38" t="s">
        <v>24</v>
      </c>
      <c r="B68" s="13" t="s">
        <v>23</v>
      </c>
      <c r="C68" s="37">
        <v>0.48699999999999999</v>
      </c>
      <c r="D68" s="37">
        <v>0.45939999999999998</v>
      </c>
      <c r="E68" s="86">
        <v>0.2409</v>
      </c>
      <c r="F68" s="86">
        <v>0.3876</v>
      </c>
      <c r="G68" s="103">
        <v>0.51670000000000005</v>
      </c>
      <c r="H68" s="6"/>
      <c r="I68" s="36"/>
    </row>
    <row r="69" spans="1:9" ht="27" customHeight="1" x14ac:dyDescent="0.3">
      <c r="A69" s="118" t="s">
        <v>22</v>
      </c>
      <c r="B69" s="119"/>
      <c r="C69" s="11">
        <v>20</v>
      </c>
      <c r="D69" s="11">
        <v>11</v>
      </c>
      <c r="E69" s="85">
        <v>16</v>
      </c>
      <c r="F69" s="85">
        <v>12</v>
      </c>
      <c r="G69" s="11">
        <v>25</v>
      </c>
      <c r="H69" s="6"/>
      <c r="I69" s="11"/>
    </row>
    <row r="70" spans="1:9" ht="18.600000000000001" customHeight="1" x14ac:dyDescent="0.3">
      <c r="A70" s="123" t="s">
        <v>21</v>
      </c>
      <c r="B70" s="35" t="s">
        <v>20</v>
      </c>
      <c r="C70" s="18">
        <v>109</v>
      </c>
      <c r="D70" s="18">
        <v>109</v>
      </c>
      <c r="E70" s="87">
        <v>82</v>
      </c>
      <c r="F70" s="87">
        <v>97</v>
      </c>
      <c r="G70" s="11">
        <v>158</v>
      </c>
      <c r="H70" s="6"/>
      <c r="I70" s="11"/>
    </row>
    <row r="71" spans="1:9" ht="18.75" customHeight="1" x14ac:dyDescent="0.3">
      <c r="A71" s="124"/>
      <c r="B71" s="35" t="s">
        <v>19</v>
      </c>
      <c r="C71" s="18">
        <v>370</v>
      </c>
      <c r="D71" s="18">
        <v>288</v>
      </c>
      <c r="E71" s="87">
        <v>278</v>
      </c>
      <c r="F71" s="87">
        <v>264</v>
      </c>
      <c r="G71" s="11">
        <v>609</v>
      </c>
      <c r="H71" s="6"/>
      <c r="I71" s="11"/>
    </row>
    <row r="72" spans="1:9" ht="18.75" customHeight="1" x14ac:dyDescent="0.3">
      <c r="A72" s="19" t="s">
        <v>18</v>
      </c>
      <c r="B72" s="34"/>
      <c r="C72" s="15">
        <v>25</v>
      </c>
      <c r="D72" s="15">
        <v>26</v>
      </c>
      <c r="E72" s="15">
        <v>26</v>
      </c>
      <c r="F72" s="15">
        <v>13</v>
      </c>
      <c r="G72" s="11">
        <v>18</v>
      </c>
      <c r="H72" s="6"/>
      <c r="I72" s="14"/>
    </row>
    <row r="73" spans="1:9" ht="31.5" customHeight="1" x14ac:dyDescent="0.3">
      <c r="A73" s="33"/>
      <c r="B73" s="32"/>
      <c r="C73" s="62"/>
      <c r="D73" s="62"/>
      <c r="E73" s="62"/>
      <c r="F73" s="62"/>
      <c r="G73" s="62"/>
      <c r="H73" s="6"/>
      <c r="I73" s="5"/>
    </row>
    <row r="74" spans="1:9" ht="18.75" customHeight="1" x14ac:dyDescent="0.3">
      <c r="A74" s="29"/>
      <c r="B74" s="28"/>
      <c r="C74" s="27" t="s">
        <v>71</v>
      </c>
      <c r="D74" s="27" t="s">
        <v>73</v>
      </c>
      <c r="E74" s="27" t="s">
        <v>80</v>
      </c>
      <c r="F74" s="16" t="s">
        <v>82</v>
      </c>
      <c r="G74" s="16" t="s">
        <v>355</v>
      </c>
      <c r="H74" s="6"/>
      <c r="I74" s="1"/>
    </row>
    <row r="75" spans="1:9" ht="18.75" customHeight="1" x14ac:dyDescent="0.3">
      <c r="A75" s="118" t="s">
        <v>17</v>
      </c>
      <c r="B75" s="119"/>
      <c r="C75" s="11">
        <v>104</v>
      </c>
      <c r="D75" s="11">
        <v>83</v>
      </c>
      <c r="E75" s="11">
        <v>101</v>
      </c>
      <c r="F75" s="11">
        <v>94</v>
      </c>
      <c r="G75" s="11">
        <v>57</v>
      </c>
      <c r="H75" s="6"/>
      <c r="I75" s="74"/>
    </row>
    <row r="76" spans="1:9" ht="18.75" customHeight="1" x14ac:dyDescent="0.3">
      <c r="A76" s="25" t="s">
        <v>16</v>
      </c>
      <c r="B76" s="25"/>
      <c r="C76" s="25"/>
      <c r="D76" s="25"/>
      <c r="E76" s="25"/>
      <c r="F76" s="25"/>
      <c r="G76" s="25"/>
      <c r="H76" s="6"/>
      <c r="I76" s="26"/>
    </row>
    <row r="77" spans="1:9" ht="18.75" customHeight="1" x14ac:dyDescent="0.3">
      <c r="A77" s="125" t="s">
        <v>86</v>
      </c>
      <c r="B77" s="125"/>
      <c r="D77" s="73"/>
      <c r="E77" s="81"/>
      <c r="F77" s="83"/>
      <c r="G77" s="97"/>
      <c r="H77" s="31"/>
    </row>
    <row r="78" spans="1:9" s="30" customFormat="1" x14ac:dyDescent="0.3">
      <c r="A78" s="125" t="s">
        <v>15</v>
      </c>
      <c r="B78" s="125"/>
      <c r="C78" s="1"/>
      <c r="D78" s="73"/>
      <c r="E78" s="81"/>
      <c r="F78" s="83"/>
      <c r="G78" s="97"/>
      <c r="H78" s="5"/>
      <c r="I78" s="2"/>
    </row>
    <row r="79" spans="1:9" ht="20.25" customHeight="1" x14ac:dyDescent="0.3">
      <c r="A79" s="24"/>
      <c r="G79" s="30"/>
      <c r="H79" s="62"/>
      <c r="I79" s="106"/>
    </row>
    <row r="80" spans="1:9" ht="18.75" customHeight="1" x14ac:dyDescent="0.3">
      <c r="H80" s="25"/>
    </row>
    <row r="81" spans="1:10" s="25" customFormat="1" ht="20.25" customHeight="1" x14ac:dyDescent="0.3">
      <c r="A81" s="10" t="s">
        <v>14</v>
      </c>
      <c r="B81" s="10"/>
      <c r="C81" s="10"/>
      <c r="D81" s="10"/>
      <c r="E81" s="10"/>
      <c r="F81" s="10"/>
      <c r="G81" s="10"/>
      <c r="H81" s="1"/>
      <c r="I81" s="71"/>
    </row>
    <row r="82" spans="1:10" ht="25.8" customHeight="1" x14ac:dyDescent="0.3"/>
    <row r="83" spans="1:10" ht="20.25" customHeight="1" x14ac:dyDescent="0.3">
      <c r="A83" s="110" t="s">
        <v>13</v>
      </c>
      <c r="B83" s="111"/>
      <c r="C83" s="16">
        <v>2016</v>
      </c>
      <c r="D83" s="16">
        <v>2017</v>
      </c>
      <c r="E83" s="16">
        <v>2018</v>
      </c>
      <c r="F83" s="16">
        <v>2019</v>
      </c>
      <c r="G83" s="16">
        <v>2020</v>
      </c>
      <c r="I83" s="1"/>
    </row>
    <row r="84" spans="1:10" x14ac:dyDescent="0.3">
      <c r="A84" s="112" t="s">
        <v>12</v>
      </c>
      <c r="B84" s="113"/>
      <c r="C84" s="11">
        <v>104</v>
      </c>
      <c r="D84" s="11">
        <v>106</v>
      </c>
      <c r="E84" s="11">
        <v>122</v>
      </c>
      <c r="F84" s="11">
        <v>141</v>
      </c>
      <c r="G84" s="11">
        <v>158</v>
      </c>
    </row>
    <row r="85" spans="1:10" ht="15" x14ac:dyDescent="0.3">
      <c r="A85" s="118" t="s">
        <v>69</v>
      </c>
      <c r="B85" s="119"/>
      <c r="C85" s="18">
        <v>63</v>
      </c>
      <c r="D85" s="18">
        <v>65</v>
      </c>
      <c r="E85" s="18">
        <v>71</v>
      </c>
      <c r="F85" s="18">
        <v>76</v>
      </c>
      <c r="G85" s="11">
        <v>82</v>
      </c>
      <c r="H85" s="71"/>
    </row>
    <row r="86" spans="1:10" x14ac:dyDescent="0.3">
      <c r="A86" s="32"/>
      <c r="B86" s="32"/>
      <c r="C86" s="79"/>
      <c r="D86" s="79"/>
      <c r="E86" s="79"/>
      <c r="F86" s="79"/>
      <c r="G86" s="77"/>
    </row>
    <row r="87" spans="1:10" x14ac:dyDescent="0.3">
      <c r="A87" s="108" t="s">
        <v>76</v>
      </c>
      <c r="B87" s="108"/>
      <c r="C87" s="77"/>
      <c r="D87" s="77"/>
      <c r="E87" s="77"/>
      <c r="F87" s="77"/>
      <c r="G87" s="77"/>
      <c r="I87" s="1"/>
    </row>
    <row r="88" spans="1:10" ht="18" customHeight="1" x14ac:dyDescent="0.3">
      <c r="A88" s="78"/>
      <c r="B88" s="78"/>
      <c r="C88" s="77"/>
      <c r="D88" s="77"/>
      <c r="E88" s="77"/>
      <c r="F88" s="77"/>
      <c r="G88" s="77"/>
      <c r="I88" s="1"/>
      <c r="J88"/>
    </row>
    <row r="89" spans="1:10" ht="18.75" customHeight="1" x14ac:dyDescent="0.3">
      <c r="A89" s="110" t="s">
        <v>13</v>
      </c>
      <c r="B89" s="111"/>
      <c r="C89" s="16">
        <v>2016</v>
      </c>
      <c r="D89" s="16">
        <v>2017</v>
      </c>
      <c r="E89" s="16" t="s">
        <v>88</v>
      </c>
      <c r="F89" s="16" t="s">
        <v>89</v>
      </c>
      <c r="G89" s="16" t="s">
        <v>358</v>
      </c>
      <c r="I89" s="1"/>
    </row>
    <row r="90" spans="1:10" ht="18.75" customHeight="1" x14ac:dyDescent="0.3">
      <c r="A90" s="120" t="s">
        <v>354</v>
      </c>
      <c r="B90" s="57" t="s">
        <v>79</v>
      </c>
      <c r="C90" s="15">
        <f>534+141+12</f>
        <v>687</v>
      </c>
      <c r="D90" s="15">
        <f>400+158+87</f>
        <v>645</v>
      </c>
      <c r="E90" s="15">
        <v>1311</v>
      </c>
      <c r="F90" s="15">
        <v>593</v>
      </c>
      <c r="G90" s="15">
        <v>174</v>
      </c>
      <c r="I90" s="17"/>
    </row>
    <row r="91" spans="1:10" ht="18.75" customHeight="1" x14ac:dyDescent="0.3">
      <c r="A91" s="121"/>
      <c r="B91" s="58" t="s">
        <v>67</v>
      </c>
      <c r="C91" s="80">
        <f>534/C90</f>
        <v>0.77729257641921401</v>
      </c>
      <c r="D91" s="80">
        <f>400/D90</f>
        <v>0.62015503875968991</v>
      </c>
      <c r="E91" s="80">
        <f>686/E90</f>
        <v>0.52326468344774979</v>
      </c>
      <c r="F91" s="80">
        <f>299/F90</f>
        <v>0.50421585160202365</v>
      </c>
      <c r="G91" s="80">
        <f>38/G90</f>
        <v>0.21839080459770116</v>
      </c>
    </row>
    <row r="92" spans="1:10" ht="18.75" customHeight="1" x14ac:dyDescent="0.3">
      <c r="A92" s="121"/>
      <c r="B92" s="58" t="s">
        <v>77</v>
      </c>
      <c r="C92" s="80">
        <f>141/C90</f>
        <v>0.20524017467248909</v>
      </c>
      <c r="D92" s="80">
        <f>158/D90</f>
        <v>0.24496124031007752</v>
      </c>
      <c r="E92" s="80">
        <f>207/E90</f>
        <v>0.15789473684210525</v>
      </c>
      <c r="F92" s="80">
        <f>51/F90</f>
        <v>8.6003372681281623E-2</v>
      </c>
      <c r="G92" s="80">
        <f>30/G90</f>
        <v>0.17241379310344829</v>
      </c>
    </row>
    <row r="93" spans="1:10" ht="18.75" customHeight="1" x14ac:dyDescent="0.3">
      <c r="A93" s="122"/>
      <c r="B93" s="58" t="s">
        <v>78</v>
      </c>
      <c r="C93" s="80">
        <f>12/C90</f>
        <v>1.7467248908296942E-2</v>
      </c>
      <c r="D93" s="80">
        <f>87/D90</f>
        <v>0.13488372093023257</v>
      </c>
      <c r="E93" s="80">
        <f>120/E90</f>
        <v>9.1533180778032033E-2</v>
      </c>
      <c r="F93" s="80">
        <f>34/F90</f>
        <v>5.733558178752108E-2</v>
      </c>
      <c r="G93" s="80">
        <f>28/G90</f>
        <v>0.16091954022988506</v>
      </c>
      <c r="I93" s="71"/>
    </row>
    <row r="94" spans="1:10" ht="18.75" customHeight="1" x14ac:dyDescent="0.3">
      <c r="A94" s="8" t="s">
        <v>87</v>
      </c>
      <c r="B94" s="1"/>
    </row>
    <row r="95" spans="1:10" ht="24.6" customHeight="1" x14ac:dyDescent="0.3">
      <c r="A95" s="8"/>
      <c r="B95" s="7"/>
      <c r="C95" s="6"/>
      <c r="D95" s="6"/>
      <c r="E95" s="6"/>
      <c r="F95" s="6"/>
      <c r="G95" s="6"/>
    </row>
    <row r="96" spans="1:10" ht="18.75" customHeight="1" x14ac:dyDescent="0.3">
      <c r="A96" s="110" t="s">
        <v>11</v>
      </c>
      <c r="B96" s="111"/>
      <c r="C96" s="16">
        <v>2016</v>
      </c>
      <c r="D96" s="16">
        <v>2017</v>
      </c>
      <c r="E96" s="16">
        <v>2018</v>
      </c>
      <c r="F96" s="16">
        <v>2019</v>
      </c>
      <c r="G96" s="16">
        <v>2020</v>
      </c>
    </row>
    <row r="97" spans="1:9" ht="18.75" customHeight="1" x14ac:dyDescent="0.3">
      <c r="A97" s="23" t="s">
        <v>10</v>
      </c>
      <c r="B97" s="22"/>
      <c r="C97" s="11">
        <v>7</v>
      </c>
      <c r="D97" s="11">
        <v>16</v>
      </c>
      <c r="E97" s="11">
        <v>9</v>
      </c>
      <c r="F97" s="11">
        <v>9</v>
      </c>
      <c r="G97" s="11">
        <v>10</v>
      </c>
    </row>
    <row r="98" spans="1:9" ht="18.75" customHeight="1" x14ac:dyDescent="0.3">
      <c r="A98" s="60" t="s">
        <v>9</v>
      </c>
      <c r="B98" s="20"/>
      <c r="C98" s="15">
        <v>33</v>
      </c>
      <c r="D98" s="15">
        <v>60</v>
      </c>
      <c r="E98" s="15" t="s">
        <v>75</v>
      </c>
      <c r="F98" s="15" t="s">
        <v>75</v>
      </c>
      <c r="G98" s="15" t="s">
        <v>75</v>
      </c>
    </row>
    <row r="99" spans="1:9" ht="18.75" customHeight="1" x14ac:dyDescent="0.3">
      <c r="A99" s="19" t="s">
        <v>8</v>
      </c>
      <c r="B99" s="13"/>
      <c r="C99" s="69">
        <v>27</v>
      </c>
      <c r="D99" s="69">
        <v>27</v>
      </c>
      <c r="E99" s="15" t="s">
        <v>75</v>
      </c>
      <c r="F99" s="69" t="s">
        <v>84</v>
      </c>
      <c r="G99" s="15">
        <v>0</v>
      </c>
    </row>
    <row r="100" spans="1:9" x14ac:dyDescent="0.3">
      <c r="A100" s="8" t="s">
        <v>85</v>
      </c>
      <c r="B100" s="7"/>
      <c r="C100" s="5"/>
      <c r="D100" s="5"/>
      <c r="E100" s="5"/>
      <c r="F100" s="5"/>
      <c r="G100" s="5"/>
    </row>
    <row r="101" spans="1:9" ht="19.5" customHeight="1" x14ac:dyDescent="0.3">
      <c r="A101" s="8"/>
      <c r="B101" s="7"/>
      <c r="C101" s="5"/>
      <c r="D101" s="5"/>
      <c r="E101" s="5"/>
      <c r="F101" s="5"/>
      <c r="G101" s="5"/>
    </row>
    <row r="102" spans="1:9" ht="18.75" customHeight="1" x14ac:dyDescent="0.3">
      <c r="A102" s="10" t="s">
        <v>7</v>
      </c>
      <c r="B102" s="10"/>
      <c r="C102" s="10"/>
      <c r="D102" s="10"/>
      <c r="E102" s="10"/>
      <c r="F102" s="10"/>
      <c r="G102" s="10"/>
      <c r="H102" s="10"/>
      <c r="I102" s="10"/>
    </row>
    <row r="103" spans="1:9" ht="18.75" customHeight="1" x14ac:dyDescent="0.3"/>
    <row r="104" spans="1:9" ht="30" customHeight="1" x14ac:dyDescent="0.3">
      <c r="A104" s="8"/>
      <c r="B104" s="7"/>
      <c r="C104" s="16">
        <v>2016</v>
      </c>
      <c r="D104" s="16">
        <v>2017</v>
      </c>
      <c r="E104" s="16">
        <v>2018</v>
      </c>
      <c r="F104" s="16">
        <v>2019</v>
      </c>
      <c r="G104" s="16">
        <v>2020</v>
      </c>
      <c r="I104" s="9" t="s">
        <v>1</v>
      </c>
    </row>
    <row r="105" spans="1:9" x14ac:dyDescent="0.3">
      <c r="A105" s="118" t="s">
        <v>6</v>
      </c>
      <c r="B105" s="119"/>
      <c r="C105" s="12">
        <v>50</v>
      </c>
      <c r="D105" s="12">
        <v>55</v>
      </c>
      <c r="E105" s="12">
        <v>59</v>
      </c>
      <c r="F105" s="12">
        <v>53</v>
      </c>
      <c r="G105" s="12">
        <v>32</v>
      </c>
      <c r="I105" s="14"/>
    </row>
    <row r="106" spans="1:9" ht="14.4" customHeight="1" x14ac:dyDescent="0.3">
      <c r="A106" s="117" t="s">
        <v>5</v>
      </c>
      <c r="B106" s="13" t="s">
        <v>4</v>
      </c>
      <c r="C106" s="12">
        <v>3</v>
      </c>
      <c r="D106" s="12">
        <v>4</v>
      </c>
      <c r="E106" s="12">
        <v>5</v>
      </c>
      <c r="F106" s="12">
        <v>3</v>
      </c>
      <c r="G106" s="114" t="s">
        <v>90</v>
      </c>
      <c r="I106" s="11"/>
    </row>
    <row r="107" spans="1:9" x14ac:dyDescent="0.3">
      <c r="A107" s="117"/>
      <c r="B107" s="13" t="s">
        <v>3</v>
      </c>
      <c r="C107" s="12">
        <v>32</v>
      </c>
      <c r="D107" s="12">
        <v>25</v>
      </c>
      <c r="E107" s="12">
        <v>30</v>
      </c>
      <c r="F107" s="12">
        <v>33</v>
      </c>
      <c r="G107" s="115"/>
      <c r="I107" s="11"/>
    </row>
    <row r="108" spans="1:9" x14ac:dyDescent="0.3">
      <c r="A108" s="117"/>
      <c r="B108" s="13" t="s">
        <v>2</v>
      </c>
      <c r="C108" s="12">
        <v>131</v>
      </c>
      <c r="D108" s="12">
        <v>128</v>
      </c>
      <c r="E108" s="12">
        <v>94</v>
      </c>
      <c r="F108" s="12">
        <v>81</v>
      </c>
      <c r="G108" s="116"/>
      <c r="I108" s="11"/>
    </row>
    <row r="109" spans="1:9" ht="27.6" customHeight="1" x14ac:dyDescent="0.3">
      <c r="A109" s="76"/>
      <c r="B109" s="75"/>
      <c r="C109" s="61"/>
      <c r="D109" s="73"/>
      <c r="E109" s="81"/>
      <c r="F109" s="83"/>
      <c r="G109" s="97"/>
    </row>
    <row r="110" spans="1:9" ht="18.75" customHeight="1" x14ac:dyDescent="0.3"/>
    <row r="111" spans="1:9" ht="18.75" customHeight="1" x14ac:dyDescent="0.3">
      <c r="A111" s="10" t="s">
        <v>68</v>
      </c>
      <c r="B111" s="10"/>
      <c r="C111" s="10"/>
      <c r="D111" s="10"/>
      <c r="E111" s="10"/>
      <c r="F111" s="10"/>
      <c r="G111" s="10"/>
      <c r="H111" s="10"/>
      <c r="I111" s="10"/>
    </row>
    <row r="112" spans="1:9" ht="18.75" customHeight="1" x14ac:dyDescent="0.3"/>
    <row r="113" spans="1:9" ht="18.75" customHeight="1" x14ac:dyDescent="0.3">
      <c r="A113" s="84" t="s">
        <v>70</v>
      </c>
      <c r="B113" s="82"/>
      <c r="C113" s="68"/>
      <c r="D113" s="68"/>
      <c r="E113" s="68"/>
      <c r="F113" s="68"/>
      <c r="G113" s="107"/>
      <c r="I113" s="59"/>
    </row>
    <row r="116" spans="1:9" ht="19.5" customHeight="1" x14ac:dyDescent="0.3"/>
    <row r="117" spans="1:9" x14ac:dyDescent="0.3">
      <c r="H117" s="6"/>
    </row>
    <row r="118" spans="1:9" ht="18.75" customHeight="1" x14ac:dyDescent="0.3"/>
  </sheetData>
  <mergeCells count="28">
    <mergeCell ref="G106:G108"/>
    <mergeCell ref="I37:I47"/>
    <mergeCell ref="I49:I55"/>
    <mergeCell ref="A6:B6"/>
    <mergeCell ref="A12:B12"/>
    <mergeCell ref="A13:B13"/>
    <mergeCell ref="A14:A15"/>
    <mergeCell ref="A24:B24"/>
    <mergeCell ref="A16:A17"/>
    <mergeCell ref="A57:A59"/>
    <mergeCell ref="A65:B65"/>
    <mergeCell ref="A66:A67"/>
    <mergeCell ref="A25:A28"/>
    <mergeCell ref="A30:A33"/>
    <mergeCell ref="A36:B36"/>
    <mergeCell ref="A69:B69"/>
    <mergeCell ref="A70:A71"/>
    <mergeCell ref="A75:B75"/>
    <mergeCell ref="A78:B78"/>
    <mergeCell ref="A77:B77"/>
    <mergeCell ref="A83:B83"/>
    <mergeCell ref="A84:B84"/>
    <mergeCell ref="A106:A108"/>
    <mergeCell ref="A85:B85"/>
    <mergeCell ref="A96:B96"/>
    <mergeCell ref="A105:B105"/>
    <mergeCell ref="A90:A93"/>
    <mergeCell ref="A89:B89"/>
  </mergeCells>
  <pageMargins left="0.70866141732283472" right="0.70866141732283472" top="0.74803149606299213" bottom="0.74803149606299213" header="0.31496062992125984" footer="0.31496062992125984"/>
  <pageSetup paperSize="8" scale="69" fitToHeight="2" orientation="portrait" r:id="rId1"/>
  <rowBreaks count="1" manualBreakCount="1">
    <brk id="85" max="16383" man="1"/>
  </rowBreaks>
  <drawing r:id="rId2"/>
  <webPublishItems count="10">
    <webPublishItem id="643" divId="internacionalitzacio_643" sourceType="sheet" destinationFile="G:\GPAQ\GPAQ-COMU\Estadístiques internes\LLIBREDA\Lldades 2016\internacionalitzacio.htm"/>
    <webPublishItem id="4127" divId="Internacionalitzacio_4127" sourceType="printArea" destinationFile="\\gpaq\gpaqssl\lldades\indicadors\2019\Internacionalitzacio.htm"/>
    <webPublishItem id="3484" divId="internacionalitzacio_3484" sourceType="range" sourceRef="A1:I117" destinationFile="\\gpaq\gpaqssl\lldades\indicadors\2016\internacionalitzacio.htm"/>
    <webPublishItem id="22209" divId="internacionalitzacio_22209" sourceType="range" sourceRef="A1:I117" destinationFile="\\gpaq\gpaqssl\lldades\indicadors\2016\internacionalitzacio.htm"/>
    <webPublishItem id="7389" divId="internacionalitzacio_7389" sourceType="range" sourceRef="A1:I118" destinationFile="G:\GPAQ\GPAQ-COMU\Estadístiques internes\LLIBREDA\Lldades 2016\internacionalitzacio.htm"/>
    <webPublishItem id="12809" divId="Internacionalitzacio_12809" sourceType="range" sourceRef="A1:J119" destinationFile="\\gpaq\gpaqssl\lldades\indicadors\2019\Internacionalitzacio.htm"/>
    <webPublishItem id="20808" divId="internacionalitzacio_20808" sourceType="range" sourceRef="A2:I118" destinationFile="G:\GPAQ\GPAQ-COMU\Estadístiques internes\LLIBREDA\Lldades 2016\internacionalitzacio.htm"/>
    <webPublishItem id="16667" divId="Internacionalitzacio_16667" sourceType="range" sourceRef="A2:J114" destinationFile="\\reid\inetpub\gpaqssl\lldades\indicadors\2020\Internacionalitzacio.htm"/>
    <webPublishItem id="19177" divId="Internacionalitzacio_19177" sourceType="range" sourceRef="A2:J119" destinationFile="\\gpaq\gpaqssl\lldades\indicadors\2019\Internacionalitzacio.htm"/>
    <webPublishItem id="19868" divId="Internacionalitzacio_19868" sourceType="range" sourceRef="A3:I118" destinationFile="\\reid\inetpub\gpaqssl\lldades\indicadors\2019\Internacionalitzacio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31"/>
  <sheetViews>
    <sheetView topLeftCell="A111" workbookViewId="0">
      <selection activeCell="H132" sqref="H132"/>
    </sheetView>
  </sheetViews>
  <sheetFormatPr defaultRowHeight="14.4" x14ac:dyDescent="0.3"/>
  <cols>
    <col min="1" max="1" width="14.44140625" bestFit="1" customWidth="1"/>
    <col min="2" max="2" width="12.77734375" bestFit="1" customWidth="1"/>
    <col min="3" max="3" width="10.5546875" bestFit="1" customWidth="1"/>
    <col min="4" max="4" width="13.77734375" bestFit="1" customWidth="1"/>
    <col min="5" max="5" width="53.77734375" customWidth="1"/>
    <col min="6" max="6" width="24.33203125" bestFit="1" customWidth="1"/>
    <col min="7" max="7" width="11.5546875" bestFit="1" customWidth="1"/>
    <col min="8" max="8" width="20.33203125" bestFit="1" customWidth="1"/>
  </cols>
  <sheetData>
    <row r="1" spans="1:8" s="93" customFormat="1" x14ac:dyDescent="0.3">
      <c r="A1" s="92" t="s">
        <v>91</v>
      </c>
      <c r="B1" s="92" t="s">
        <v>92</v>
      </c>
      <c r="C1" s="92" t="s">
        <v>93</v>
      </c>
      <c r="D1" s="92" t="s">
        <v>94</v>
      </c>
      <c r="E1" s="92" t="s">
        <v>95</v>
      </c>
      <c r="F1" s="92" t="s">
        <v>96</v>
      </c>
      <c r="G1" s="92" t="s">
        <v>97</v>
      </c>
      <c r="H1" s="92" t="s">
        <v>98</v>
      </c>
    </row>
    <row r="2" spans="1:8" x14ac:dyDescent="0.3">
      <c r="A2" s="88" t="s">
        <v>99</v>
      </c>
      <c r="B2" s="88" t="s">
        <v>100</v>
      </c>
      <c r="C2" s="88" t="s">
        <v>52</v>
      </c>
      <c r="D2" s="88" t="s">
        <v>101</v>
      </c>
      <c r="E2" s="88" t="s">
        <v>102</v>
      </c>
      <c r="F2" s="89">
        <v>3</v>
      </c>
      <c r="G2" s="89">
        <v>49</v>
      </c>
      <c r="H2" s="90">
        <v>6.1224489795918366E-2</v>
      </c>
    </row>
    <row r="3" spans="1:8" x14ac:dyDescent="0.3">
      <c r="A3" s="88" t="s">
        <v>99</v>
      </c>
      <c r="B3" s="88" t="s">
        <v>100</v>
      </c>
      <c r="C3" s="88" t="s">
        <v>52</v>
      </c>
      <c r="D3" s="88" t="s">
        <v>103</v>
      </c>
      <c r="E3" s="88" t="s">
        <v>104</v>
      </c>
      <c r="F3" s="91"/>
      <c r="G3" s="89">
        <v>27</v>
      </c>
      <c r="H3" s="90">
        <v>0</v>
      </c>
    </row>
    <row r="4" spans="1:8" hidden="1" x14ac:dyDescent="0.3">
      <c r="A4" s="88" t="s">
        <v>99</v>
      </c>
      <c r="B4" s="88" t="s">
        <v>100</v>
      </c>
      <c r="C4" s="88" t="s">
        <v>72</v>
      </c>
      <c r="D4" s="88" t="s">
        <v>105</v>
      </c>
      <c r="E4" s="88" t="s">
        <v>106</v>
      </c>
      <c r="F4" s="89">
        <v>4</v>
      </c>
      <c r="G4" s="89">
        <v>45</v>
      </c>
      <c r="H4" s="90">
        <v>8.8888888888888892E-2</v>
      </c>
    </row>
    <row r="5" spans="1:8" x14ac:dyDescent="0.3">
      <c r="A5" s="88" t="s">
        <v>99</v>
      </c>
      <c r="B5" s="88" t="s">
        <v>107</v>
      </c>
      <c r="C5" s="88" t="s">
        <v>52</v>
      </c>
      <c r="D5" s="88" t="s">
        <v>108</v>
      </c>
      <c r="E5" s="88" t="s">
        <v>109</v>
      </c>
      <c r="F5" s="91"/>
      <c r="G5" s="89">
        <v>26</v>
      </c>
      <c r="H5" s="90">
        <v>0</v>
      </c>
    </row>
    <row r="6" spans="1:8" x14ac:dyDescent="0.3">
      <c r="A6" s="88" t="s">
        <v>99</v>
      </c>
      <c r="B6" s="88" t="s">
        <v>107</v>
      </c>
      <c r="C6" s="88" t="s">
        <v>52</v>
      </c>
      <c r="D6" s="88" t="s">
        <v>110</v>
      </c>
      <c r="E6" s="88" t="s">
        <v>111</v>
      </c>
      <c r="F6" s="89">
        <v>1</v>
      </c>
      <c r="G6" s="89">
        <v>13</v>
      </c>
      <c r="H6" s="90">
        <v>7.6923076923076927E-2</v>
      </c>
    </row>
    <row r="7" spans="1:8" x14ac:dyDescent="0.3">
      <c r="A7" s="88" t="s">
        <v>99</v>
      </c>
      <c r="B7" s="88" t="s">
        <v>107</v>
      </c>
      <c r="C7" s="88" t="s">
        <v>52</v>
      </c>
      <c r="D7" s="88" t="s">
        <v>112</v>
      </c>
      <c r="E7" s="88" t="s">
        <v>113</v>
      </c>
      <c r="F7" s="89">
        <v>31</v>
      </c>
      <c r="G7" s="89">
        <v>84</v>
      </c>
      <c r="H7" s="90">
        <v>0.36904761904761907</v>
      </c>
    </row>
    <row r="8" spans="1:8" x14ac:dyDescent="0.3">
      <c r="A8" s="88" t="s">
        <v>99</v>
      </c>
      <c r="B8" s="88" t="s">
        <v>107</v>
      </c>
      <c r="C8" s="88" t="s">
        <v>52</v>
      </c>
      <c r="D8" s="88" t="s">
        <v>114</v>
      </c>
      <c r="E8" s="88" t="s">
        <v>115</v>
      </c>
      <c r="F8" s="89">
        <v>27</v>
      </c>
      <c r="G8" s="89">
        <v>51</v>
      </c>
      <c r="H8" s="90">
        <v>0.52941176470588236</v>
      </c>
    </row>
    <row r="9" spans="1:8" ht="27.6" x14ac:dyDescent="0.3">
      <c r="A9" s="88" t="s">
        <v>99</v>
      </c>
      <c r="B9" s="88" t="s">
        <v>107</v>
      </c>
      <c r="C9" s="88" t="s">
        <v>52</v>
      </c>
      <c r="D9" s="88" t="s">
        <v>116</v>
      </c>
      <c r="E9" s="88" t="s">
        <v>117</v>
      </c>
      <c r="F9" s="91"/>
      <c r="G9" s="89">
        <v>4</v>
      </c>
      <c r="H9" s="90">
        <v>0</v>
      </c>
    </row>
    <row r="10" spans="1:8" ht="27.6" x14ac:dyDescent="0.3">
      <c r="A10" s="88" t="s">
        <v>99</v>
      </c>
      <c r="B10" s="88" t="s">
        <v>107</v>
      </c>
      <c r="C10" s="88" t="s">
        <v>52</v>
      </c>
      <c r="D10" s="88" t="s">
        <v>118</v>
      </c>
      <c r="E10" s="88" t="s">
        <v>119</v>
      </c>
      <c r="F10" s="89">
        <v>2</v>
      </c>
      <c r="G10" s="89">
        <v>14</v>
      </c>
      <c r="H10" s="90">
        <v>0.14285714285714285</v>
      </c>
    </row>
    <row r="11" spans="1:8" x14ac:dyDescent="0.3">
      <c r="A11" s="88" t="s">
        <v>99</v>
      </c>
      <c r="B11" s="88" t="s">
        <v>107</v>
      </c>
      <c r="C11" s="88" t="s">
        <v>52</v>
      </c>
      <c r="D11" s="88" t="s">
        <v>120</v>
      </c>
      <c r="E11" s="88" t="s">
        <v>121</v>
      </c>
      <c r="F11" s="89">
        <v>1</v>
      </c>
      <c r="G11" s="89">
        <v>4</v>
      </c>
      <c r="H11" s="90">
        <v>0.25</v>
      </c>
    </row>
    <row r="12" spans="1:8" hidden="1" x14ac:dyDescent="0.3">
      <c r="A12" s="88" t="s">
        <v>99</v>
      </c>
      <c r="B12" s="88" t="s">
        <v>107</v>
      </c>
      <c r="C12" s="88" t="s">
        <v>72</v>
      </c>
      <c r="D12" s="88" t="s">
        <v>122</v>
      </c>
      <c r="E12" s="88" t="s">
        <v>123</v>
      </c>
      <c r="F12" s="89">
        <v>4</v>
      </c>
      <c r="G12" s="89">
        <v>29</v>
      </c>
      <c r="H12" s="90">
        <v>0.13793103448275862</v>
      </c>
    </row>
    <row r="13" spans="1:8" hidden="1" x14ac:dyDescent="0.3">
      <c r="A13" s="88" t="s">
        <v>99</v>
      </c>
      <c r="B13" s="88" t="s">
        <v>107</v>
      </c>
      <c r="C13" s="88" t="s">
        <v>72</v>
      </c>
      <c r="D13" s="88" t="s">
        <v>124</v>
      </c>
      <c r="E13" s="88" t="s">
        <v>125</v>
      </c>
      <c r="F13" s="89">
        <v>1</v>
      </c>
      <c r="G13" s="89">
        <v>10</v>
      </c>
      <c r="H13" s="90">
        <v>0.1</v>
      </c>
    </row>
    <row r="14" spans="1:8" hidden="1" x14ac:dyDescent="0.3">
      <c r="A14" s="88" t="s">
        <v>99</v>
      </c>
      <c r="B14" s="88" t="s">
        <v>107</v>
      </c>
      <c r="C14" s="88" t="s">
        <v>72</v>
      </c>
      <c r="D14" s="88" t="s">
        <v>126</v>
      </c>
      <c r="E14" s="88" t="s">
        <v>127</v>
      </c>
      <c r="F14" s="89">
        <v>1</v>
      </c>
      <c r="G14" s="89">
        <v>23</v>
      </c>
      <c r="H14" s="90">
        <v>4.3478260869565216E-2</v>
      </c>
    </row>
    <row r="15" spans="1:8" hidden="1" x14ac:dyDescent="0.3">
      <c r="A15" s="88" t="s">
        <v>99</v>
      </c>
      <c r="B15" s="88" t="s">
        <v>107</v>
      </c>
      <c r="C15" s="88" t="s">
        <v>72</v>
      </c>
      <c r="D15" s="88" t="s">
        <v>128</v>
      </c>
      <c r="E15" s="88" t="s">
        <v>129</v>
      </c>
      <c r="F15" s="89">
        <v>2</v>
      </c>
      <c r="G15" s="89">
        <v>49</v>
      </c>
      <c r="H15" s="90">
        <v>4.0816326530612242E-2</v>
      </c>
    </row>
    <row r="16" spans="1:8" hidden="1" x14ac:dyDescent="0.3">
      <c r="A16" s="88" t="s">
        <v>99</v>
      </c>
      <c r="B16" s="88" t="s">
        <v>107</v>
      </c>
      <c r="C16" s="88" t="s">
        <v>72</v>
      </c>
      <c r="D16" s="88" t="s">
        <v>130</v>
      </c>
      <c r="E16" s="88" t="s">
        <v>131</v>
      </c>
      <c r="F16" s="89">
        <v>4</v>
      </c>
      <c r="G16" s="89">
        <v>78</v>
      </c>
      <c r="H16" s="90">
        <v>5.128205128205128E-2</v>
      </c>
    </row>
    <row r="17" spans="1:8" hidden="1" x14ac:dyDescent="0.3">
      <c r="A17" s="88" t="s">
        <v>99</v>
      </c>
      <c r="B17" s="88" t="s">
        <v>107</v>
      </c>
      <c r="C17" s="88" t="s">
        <v>72</v>
      </c>
      <c r="D17" s="88" t="s">
        <v>132</v>
      </c>
      <c r="E17" s="88" t="s">
        <v>133</v>
      </c>
      <c r="F17" s="91"/>
      <c r="G17" s="89">
        <v>21</v>
      </c>
      <c r="H17" s="90">
        <v>0</v>
      </c>
    </row>
    <row r="18" spans="1:8" hidden="1" x14ac:dyDescent="0.3">
      <c r="A18" s="88" t="s">
        <v>99</v>
      </c>
      <c r="B18" s="88" t="s">
        <v>107</v>
      </c>
      <c r="C18" s="88" t="s">
        <v>72</v>
      </c>
      <c r="D18" s="88" t="s">
        <v>134</v>
      </c>
      <c r="E18" s="88" t="s">
        <v>135</v>
      </c>
      <c r="F18" s="89">
        <v>15</v>
      </c>
      <c r="G18" s="89">
        <v>61</v>
      </c>
      <c r="H18" s="90">
        <v>0.24590163934426229</v>
      </c>
    </row>
    <row r="19" spans="1:8" hidden="1" x14ac:dyDescent="0.3">
      <c r="A19" s="88" t="s">
        <v>99</v>
      </c>
      <c r="B19" s="88" t="s">
        <v>107</v>
      </c>
      <c r="C19" s="88" t="s">
        <v>72</v>
      </c>
      <c r="D19" s="88" t="s">
        <v>136</v>
      </c>
      <c r="E19" s="88" t="s">
        <v>137</v>
      </c>
      <c r="F19" s="89">
        <v>7</v>
      </c>
      <c r="G19" s="89">
        <v>55</v>
      </c>
      <c r="H19" s="90">
        <v>0.12727272727272726</v>
      </c>
    </row>
    <row r="20" spans="1:8" hidden="1" x14ac:dyDescent="0.3">
      <c r="A20" s="88" t="s">
        <v>99</v>
      </c>
      <c r="B20" s="88" t="s">
        <v>107</v>
      </c>
      <c r="C20" s="88" t="s">
        <v>72</v>
      </c>
      <c r="D20" s="88" t="s">
        <v>138</v>
      </c>
      <c r="E20" s="88" t="s">
        <v>139</v>
      </c>
      <c r="F20" s="89">
        <v>16</v>
      </c>
      <c r="G20" s="89">
        <v>55</v>
      </c>
      <c r="H20" s="90">
        <v>0.29090909090909089</v>
      </c>
    </row>
    <row r="21" spans="1:8" hidden="1" x14ac:dyDescent="0.3">
      <c r="A21" s="88" t="s">
        <v>99</v>
      </c>
      <c r="B21" s="88" t="s">
        <v>107</v>
      </c>
      <c r="C21" s="88" t="s">
        <v>72</v>
      </c>
      <c r="D21" s="88" t="s">
        <v>140</v>
      </c>
      <c r="E21" s="88" t="s">
        <v>141</v>
      </c>
      <c r="F21" s="89">
        <v>16</v>
      </c>
      <c r="G21" s="89">
        <v>98</v>
      </c>
      <c r="H21" s="90">
        <v>0.16326530612244897</v>
      </c>
    </row>
    <row r="22" spans="1:8" x14ac:dyDescent="0.3">
      <c r="A22" s="88" t="s">
        <v>99</v>
      </c>
      <c r="B22" s="88" t="s">
        <v>142</v>
      </c>
      <c r="C22" s="88" t="s">
        <v>52</v>
      </c>
      <c r="D22" s="88" t="s">
        <v>143</v>
      </c>
      <c r="E22" s="88" t="s">
        <v>144</v>
      </c>
      <c r="F22" s="91"/>
      <c r="G22" s="89">
        <v>59</v>
      </c>
      <c r="H22" s="90">
        <v>0</v>
      </c>
    </row>
    <row r="23" spans="1:8" x14ac:dyDescent="0.3">
      <c r="A23" s="88" t="s">
        <v>99</v>
      </c>
      <c r="B23" s="88" t="s">
        <v>142</v>
      </c>
      <c r="C23" s="88" t="s">
        <v>52</v>
      </c>
      <c r="D23" s="88" t="s">
        <v>145</v>
      </c>
      <c r="E23" s="88" t="s">
        <v>146</v>
      </c>
      <c r="F23" s="89">
        <v>1</v>
      </c>
      <c r="G23" s="89">
        <v>130</v>
      </c>
      <c r="H23" s="90">
        <v>7.6923076923076927E-3</v>
      </c>
    </row>
    <row r="24" spans="1:8" x14ac:dyDescent="0.3">
      <c r="A24" s="88" t="s">
        <v>99</v>
      </c>
      <c r="B24" s="88" t="s">
        <v>142</v>
      </c>
      <c r="C24" s="88" t="s">
        <v>52</v>
      </c>
      <c r="D24" s="88" t="s">
        <v>147</v>
      </c>
      <c r="E24" s="88" t="s">
        <v>148</v>
      </c>
      <c r="F24" s="91"/>
      <c r="G24" s="89">
        <v>16</v>
      </c>
      <c r="H24" s="90">
        <v>0</v>
      </c>
    </row>
    <row r="25" spans="1:8" x14ac:dyDescent="0.3">
      <c r="A25" s="88" t="s">
        <v>99</v>
      </c>
      <c r="B25" s="88" t="s">
        <v>142</v>
      </c>
      <c r="C25" s="88" t="s">
        <v>52</v>
      </c>
      <c r="D25" s="88" t="s">
        <v>149</v>
      </c>
      <c r="E25" s="88" t="s">
        <v>150</v>
      </c>
      <c r="F25" s="91"/>
      <c r="G25" s="89">
        <v>44</v>
      </c>
      <c r="H25" s="90">
        <v>0</v>
      </c>
    </row>
    <row r="26" spans="1:8" hidden="1" x14ac:dyDescent="0.3">
      <c r="A26" s="88" t="s">
        <v>99</v>
      </c>
      <c r="B26" s="88" t="s">
        <v>142</v>
      </c>
      <c r="C26" s="88" t="s">
        <v>72</v>
      </c>
      <c r="D26" s="88" t="s">
        <v>151</v>
      </c>
      <c r="E26" s="88" t="s">
        <v>144</v>
      </c>
      <c r="F26" s="89">
        <v>85</v>
      </c>
      <c r="G26" s="89">
        <v>157</v>
      </c>
      <c r="H26" s="90">
        <v>0.54140127388535031</v>
      </c>
    </row>
    <row r="27" spans="1:8" hidden="1" x14ac:dyDescent="0.3">
      <c r="A27" s="88" t="s">
        <v>99</v>
      </c>
      <c r="B27" s="88" t="s">
        <v>142</v>
      </c>
      <c r="C27" s="88" t="s">
        <v>72</v>
      </c>
      <c r="D27" s="88" t="s">
        <v>152</v>
      </c>
      <c r="E27" s="88" t="s">
        <v>153</v>
      </c>
      <c r="F27" s="89">
        <v>83</v>
      </c>
      <c r="G27" s="89">
        <v>180</v>
      </c>
      <c r="H27" s="90">
        <v>0.46111111111111114</v>
      </c>
    </row>
    <row r="28" spans="1:8" x14ac:dyDescent="0.3">
      <c r="A28" s="88" t="s">
        <v>99</v>
      </c>
      <c r="B28" s="88" t="s">
        <v>154</v>
      </c>
      <c r="C28" s="88" t="s">
        <v>52</v>
      </c>
      <c r="D28" s="88" t="s">
        <v>155</v>
      </c>
      <c r="E28" s="88" t="s">
        <v>156</v>
      </c>
      <c r="F28" s="89">
        <v>42</v>
      </c>
      <c r="G28" s="89">
        <v>73</v>
      </c>
      <c r="H28" s="90">
        <v>0.57534246575342463</v>
      </c>
    </row>
    <row r="29" spans="1:8" x14ac:dyDescent="0.3">
      <c r="A29" s="88" t="s">
        <v>99</v>
      </c>
      <c r="B29" s="88" t="s">
        <v>154</v>
      </c>
      <c r="C29" s="88" t="s">
        <v>52</v>
      </c>
      <c r="D29" s="88" t="s">
        <v>157</v>
      </c>
      <c r="E29" s="88" t="s">
        <v>158</v>
      </c>
      <c r="F29" s="89">
        <v>3</v>
      </c>
      <c r="G29" s="89">
        <v>21</v>
      </c>
      <c r="H29" s="90">
        <v>0.14285714285714285</v>
      </c>
    </row>
    <row r="30" spans="1:8" x14ac:dyDescent="0.3">
      <c r="A30" s="88" t="s">
        <v>99</v>
      </c>
      <c r="B30" s="88" t="s">
        <v>154</v>
      </c>
      <c r="C30" s="88" t="s">
        <v>52</v>
      </c>
      <c r="D30" s="88" t="s">
        <v>159</v>
      </c>
      <c r="E30" s="88" t="s">
        <v>160</v>
      </c>
      <c r="F30" s="91"/>
      <c r="G30" s="89">
        <v>22</v>
      </c>
      <c r="H30" s="90">
        <v>0</v>
      </c>
    </row>
    <row r="31" spans="1:8" x14ac:dyDescent="0.3">
      <c r="A31" s="88" t="s">
        <v>99</v>
      </c>
      <c r="B31" s="88" t="s">
        <v>154</v>
      </c>
      <c r="C31" s="88" t="s">
        <v>52</v>
      </c>
      <c r="D31" s="88" t="s">
        <v>161</v>
      </c>
      <c r="E31" s="88" t="s">
        <v>162</v>
      </c>
      <c r="F31" s="89">
        <v>4</v>
      </c>
      <c r="G31" s="89">
        <v>26</v>
      </c>
      <c r="H31" s="90">
        <v>0.15384615384615385</v>
      </c>
    </row>
    <row r="32" spans="1:8" x14ac:dyDescent="0.3">
      <c r="A32" s="88" t="s">
        <v>99</v>
      </c>
      <c r="B32" s="88" t="s">
        <v>154</v>
      </c>
      <c r="C32" s="88" t="s">
        <v>52</v>
      </c>
      <c r="D32" s="88" t="s">
        <v>163</v>
      </c>
      <c r="E32" s="88" t="s">
        <v>164</v>
      </c>
      <c r="F32" s="91"/>
      <c r="G32" s="89">
        <v>10</v>
      </c>
      <c r="H32" s="90">
        <v>0</v>
      </c>
    </row>
    <row r="33" spans="1:8" hidden="1" x14ac:dyDescent="0.3">
      <c r="A33" s="88" t="s">
        <v>99</v>
      </c>
      <c r="B33" s="88" t="s">
        <v>154</v>
      </c>
      <c r="C33" s="88" t="s">
        <v>72</v>
      </c>
      <c r="D33" s="88" t="s">
        <v>165</v>
      </c>
      <c r="E33" s="88" t="s">
        <v>166</v>
      </c>
      <c r="F33" s="91"/>
      <c r="G33" s="89">
        <v>2</v>
      </c>
      <c r="H33" s="90">
        <v>0</v>
      </c>
    </row>
    <row r="34" spans="1:8" hidden="1" x14ac:dyDescent="0.3">
      <c r="A34" s="88" t="s">
        <v>99</v>
      </c>
      <c r="B34" s="88" t="s">
        <v>154</v>
      </c>
      <c r="C34" s="88" t="s">
        <v>72</v>
      </c>
      <c r="D34" s="88" t="s">
        <v>167</v>
      </c>
      <c r="E34" s="88" t="s">
        <v>168</v>
      </c>
      <c r="F34" s="91"/>
      <c r="G34" s="89">
        <v>1</v>
      </c>
      <c r="H34" s="90">
        <v>0</v>
      </c>
    </row>
    <row r="35" spans="1:8" hidden="1" x14ac:dyDescent="0.3">
      <c r="A35" s="88" t="s">
        <v>99</v>
      </c>
      <c r="B35" s="88" t="s">
        <v>154</v>
      </c>
      <c r="C35" s="88" t="s">
        <v>72</v>
      </c>
      <c r="D35" s="88" t="s">
        <v>169</v>
      </c>
      <c r="E35" s="88" t="s">
        <v>170</v>
      </c>
      <c r="F35" s="91"/>
      <c r="G35" s="89">
        <v>6</v>
      </c>
      <c r="H35" s="90">
        <v>0</v>
      </c>
    </row>
    <row r="36" spans="1:8" hidden="1" x14ac:dyDescent="0.3">
      <c r="A36" s="88" t="s">
        <v>99</v>
      </c>
      <c r="B36" s="88" t="s">
        <v>154</v>
      </c>
      <c r="C36" s="88" t="s">
        <v>72</v>
      </c>
      <c r="D36" s="88" t="s">
        <v>171</v>
      </c>
      <c r="E36" s="88" t="s">
        <v>172</v>
      </c>
      <c r="F36" s="91"/>
      <c r="G36" s="89">
        <v>2</v>
      </c>
      <c r="H36" s="90">
        <v>0</v>
      </c>
    </row>
    <row r="37" spans="1:8" hidden="1" x14ac:dyDescent="0.3">
      <c r="A37" s="88" t="s">
        <v>99</v>
      </c>
      <c r="B37" s="88" t="s">
        <v>154</v>
      </c>
      <c r="C37" s="88" t="s">
        <v>72</v>
      </c>
      <c r="D37" s="88" t="s">
        <v>173</v>
      </c>
      <c r="E37" s="88" t="s">
        <v>174</v>
      </c>
      <c r="F37" s="89">
        <v>17</v>
      </c>
      <c r="G37" s="89">
        <v>49</v>
      </c>
      <c r="H37" s="90">
        <v>0.34693877551020408</v>
      </c>
    </row>
    <row r="38" spans="1:8" hidden="1" x14ac:dyDescent="0.3">
      <c r="A38" s="88" t="s">
        <v>99</v>
      </c>
      <c r="B38" s="88" t="s">
        <v>154</v>
      </c>
      <c r="C38" s="88" t="s">
        <v>72</v>
      </c>
      <c r="D38" s="88" t="s">
        <v>175</v>
      </c>
      <c r="E38" s="88" t="s">
        <v>176</v>
      </c>
      <c r="F38" s="89">
        <v>63</v>
      </c>
      <c r="G38" s="89">
        <v>174</v>
      </c>
      <c r="H38" s="90">
        <v>0.36206896551724138</v>
      </c>
    </row>
    <row r="39" spans="1:8" x14ac:dyDescent="0.3">
      <c r="A39" s="88" t="s">
        <v>99</v>
      </c>
      <c r="B39" s="88" t="s">
        <v>177</v>
      </c>
      <c r="C39" s="88" t="s">
        <v>52</v>
      </c>
      <c r="D39" s="88" t="s">
        <v>178</v>
      </c>
      <c r="E39" s="88" t="s">
        <v>179</v>
      </c>
      <c r="F39" s="89">
        <v>2</v>
      </c>
      <c r="G39" s="89">
        <v>21</v>
      </c>
      <c r="H39" s="90">
        <v>9.5238095238095233E-2</v>
      </c>
    </row>
    <row r="40" spans="1:8" x14ac:dyDescent="0.3">
      <c r="A40" s="88" t="s">
        <v>99</v>
      </c>
      <c r="B40" s="88" t="s">
        <v>177</v>
      </c>
      <c r="C40" s="88" t="s">
        <v>52</v>
      </c>
      <c r="D40" s="88" t="s">
        <v>180</v>
      </c>
      <c r="E40" s="88" t="s">
        <v>181</v>
      </c>
      <c r="F40" s="89">
        <v>2</v>
      </c>
      <c r="G40" s="89">
        <v>26</v>
      </c>
      <c r="H40" s="90">
        <v>7.6923076923076927E-2</v>
      </c>
    </row>
    <row r="41" spans="1:8" x14ac:dyDescent="0.3">
      <c r="A41" s="88" t="s">
        <v>99</v>
      </c>
      <c r="B41" s="88" t="s">
        <v>177</v>
      </c>
      <c r="C41" s="88" t="s">
        <v>52</v>
      </c>
      <c r="D41" s="88" t="s">
        <v>182</v>
      </c>
      <c r="E41" s="88" t="s">
        <v>109</v>
      </c>
      <c r="F41" s="89">
        <v>2</v>
      </c>
      <c r="G41" s="89">
        <v>12</v>
      </c>
      <c r="H41" s="90">
        <v>0.16666666666666666</v>
      </c>
    </row>
    <row r="42" spans="1:8" x14ac:dyDescent="0.3">
      <c r="A42" s="88" t="s">
        <v>99</v>
      </c>
      <c r="B42" s="88" t="s">
        <v>177</v>
      </c>
      <c r="C42" s="88" t="s">
        <v>52</v>
      </c>
      <c r="D42" s="88" t="s">
        <v>183</v>
      </c>
      <c r="E42" s="88" t="s">
        <v>184</v>
      </c>
      <c r="F42" s="91"/>
      <c r="G42" s="89">
        <v>2</v>
      </c>
      <c r="H42" s="90">
        <v>0</v>
      </c>
    </row>
    <row r="43" spans="1:8" x14ac:dyDescent="0.3">
      <c r="A43" s="88" t="s">
        <v>99</v>
      </c>
      <c r="B43" s="88" t="s">
        <v>177</v>
      </c>
      <c r="C43" s="88" t="s">
        <v>52</v>
      </c>
      <c r="D43" s="88" t="s">
        <v>185</v>
      </c>
      <c r="E43" s="88" t="s">
        <v>186</v>
      </c>
      <c r="F43" s="89">
        <v>4</v>
      </c>
      <c r="G43" s="89">
        <v>57</v>
      </c>
      <c r="H43" s="90">
        <v>7.0175438596491224E-2</v>
      </c>
    </row>
    <row r="44" spans="1:8" x14ac:dyDescent="0.3">
      <c r="A44" s="88" t="s">
        <v>99</v>
      </c>
      <c r="B44" s="88" t="s">
        <v>177</v>
      </c>
      <c r="C44" s="88" t="s">
        <v>52</v>
      </c>
      <c r="D44" s="88" t="s">
        <v>187</v>
      </c>
      <c r="E44" s="88" t="s">
        <v>113</v>
      </c>
      <c r="F44" s="89">
        <v>177</v>
      </c>
      <c r="G44" s="89">
        <v>244</v>
      </c>
      <c r="H44" s="90">
        <v>0.72540983606557374</v>
      </c>
    </row>
    <row r="45" spans="1:8" x14ac:dyDescent="0.3">
      <c r="A45" s="88" t="s">
        <v>99</v>
      </c>
      <c r="B45" s="88" t="s">
        <v>177</v>
      </c>
      <c r="C45" s="88" t="s">
        <v>52</v>
      </c>
      <c r="D45" s="88" t="s">
        <v>188</v>
      </c>
      <c r="E45" s="88" t="s">
        <v>189</v>
      </c>
      <c r="F45" s="89">
        <v>3</v>
      </c>
      <c r="G45" s="89">
        <v>5</v>
      </c>
      <c r="H45" s="90">
        <v>0.6</v>
      </c>
    </row>
    <row r="46" spans="1:8" hidden="1" x14ac:dyDescent="0.3">
      <c r="A46" s="88" t="s">
        <v>99</v>
      </c>
      <c r="B46" s="88" t="s">
        <v>177</v>
      </c>
      <c r="C46" s="88" t="s">
        <v>72</v>
      </c>
      <c r="D46" s="88" t="s">
        <v>190</v>
      </c>
      <c r="E46" s="88" t="s">
        <v>141</v>
      </c>
      <c r="F46" s="89">
        <v>135</v>
      </c>
      <c r="G46" s="89">
        <v>364</v>
      </c>
      <c r="H46" s="90">
        <v>0.37087912087912089</v>
      </c>
    </row>
    <row r="47" spans="1:8" x14ac:dyDescent="0.3">
      <c r="A47" s="88" t="s">
        <v>99</v>
      </c>
      <c r="B47" s="88" t="s">
        <v>191</v>
      </c>
      <c r="C47" s="88" t="s">
        <v>52</v>
      </c>
      <c r="D47" s="88" t="s">
        <v>192</v>
      </c>
      <c r="E47" s="88" t="s">
        <v>193</v>
      </c>
      <c r="F47" s="89">
        <v>39</v>
      </c>
      <c r="G47" s="89">
        <v>71</v>
      </c>
      <c r="H47" s="90">
        <v>0.54929577464788737</v>
      </c>
    </row>
    <row r="48" spans="1:8" x14ac:dyDescent="0.3">
      <c r="A48" s="88" t="s">
        <v>99</v>
      </c>
      <c r="B48" s="88" t="s">
        <v>191</v>
      </c>
      <c r="C48" s="88" t="s">
        <v>52</v>
      </c>
      <c r="D48" s="88" t="s">
        <v>194</v>
      </c>
      <c r="E48" s="88" t="s">
        <v>195</v>
      </c>
      <c r="F48" s="89">
        <v>1</v>
      </c>
      <c r="G48" s="89">
        <v>3</v>
      </c>
      <c r="H48" s="90">
        <v>0.33333333333333331</v>
      </c>
    </row>
    <row r="49" spans="1:8" x14ac:dyDescent="0.3">
      <c r="A49" s="88" t="s">
        <v>99</v>
      </c>
      <c r="B49" s="88" t="s">
        <v>191</v>
      </c>
      <c r="C49" s="88" t="s">
        <v>52</v>
      </c>
      <c r="D49" s="88" t="s">
        <v>196</v>
      </c>
      <c r="E49" s="88" t="s">
        <v>197</v>
      </c>
      <c r="F49" s="91"/>
      <c r="G49" s="89">
        <v>21</v>
      </c>
      <c r="H49" s="90">
        <v>0</v>
      </c>
    </row>
    <row r="50" spans="1:8" x14ac:dyDescent="0.3">
      <c r="A50" s="88" t="s">
        <v>99</v>
      </c>
      <c r="B50" s="88" t="s">
        <v>191</v>
      </c>
      <c r="C50" s="88" t="s">
        <v>52</v>
      </c>
      <c r="D50" s="88" t="s">
        <v>198</v>
      </c>
      <c r="E50" s="88" t="s">
        <v>199</v>
      </c>
      <c r="F50" s="91"/>
      <c r="G50" s="89">
        <v>16</v>
      </c>
      <c r="H50" s="90">
        <v>0</v>
      </c>
    </row>
    <row r="51" spans="1:8" x14ac:dyDescent="0.3">
      <c r="A51" s="88" t="s">
        <v>99</v>
      </c>
      <c r="B51" s="88" t="s">
        <v>191</v>
      </c>
      <c r="C51" s="88" t="s">
        <v>52</v>
      </c>
      <c r="D51" s="88" t="s">
        <v>200</v>
      </c>
      <c r="E51" s="88" t="s">
        <v>201</v>
      </c>
      <c r="F51" s="89">
        <v>1</v>
      </c>
      <c r="G51" s="89">
        <v>48</v>
      </c>
      <c r="H51" s="90">
        <v>2.0833333333333332E-2</v>
      </c>
    </row>
    <row r="52" spans="1:8" x14ac:dyDescent="0.3">
      <c r="A52" s="88" t="s">
        <v>99</v>
      </c>
      <c r="B52" s="88" t="s">
        <v>191</v>
      </c>
      <c r="C52" s="88" t="s">
        <v>52</v>
      </c>
      <c r="D52" s="88" t="s">
        <v>202</v>
      </c>
      <c r="E52" s="88" t="s">
        <v>203</v>
      </c>
      <c r="F52" s="91"/>
      <c r="G52" s="89">
        <v>6</v>
      </c>
      <c r="H52" s="90">
        <v>0</v>
      </c>
    </row>
    <row r="53" spans="1:8" hidden="1" x14ac:dyDescent="0.3">
      <c r="A53" s="88" t="s">
        <v>99</v>
      </c>
      <c r="B53" s="88" t="s">
        <v>191</v>
      </c>
      <c r="C53" s="88" t="s">
        <v>72</v>
      </c>
      <c r="D53" s="88" t="s">
        <v>204</v>
      </c>
      <c r="E53" s="88" t="s">
        <v>205</v>
      </c>
      <c r="F53" s="89">
        <v>54</v>
      </c>
      <c r="G53" s="89">
        <v>55</v>
      </c>
      <c r="H53" s="90">
        <v>0.98181818181818181</v>
      </c>
    </row>
    <row r="54" spans="1:8" hidden="1" x14ac:dyDescent="0.3">
      <c r="A54" s="88" t="s">
        <v>99</v>
      </c>
      <c r="B54" s="88" t="s">
        <v>191</v>
      </c>
      <c r="C54" s="88" t="s">
        <v>72</v>
      </c>
      <c r="D54" s="88" t="s">
        <v>206</v>
      </c>
      <c r="E54" s="88" t="s">
        <v>207</v>
      </c>
      <c r="F54" s="89">
        <v>6</v>
      </c>
      <c r="G54" s="89">
        <v>28</v>
      </c>
      <c r="H54" s="90">
        <v>0.21428571428571427</v>
      </c>
    </row>
    <row r="55" spans="1:8" hidden="1" x14ac:dyDescent="0.3">
      <c r="A55" s="88" t="s">
        <v>99</v>
      </c>
      <c r="B55" s="88" t="s">
        <v>191</v>
      </c>
      <c r="C55" s="88" t="s">
        <v>72</v>
      </c>
      <c r="D55" s="88" t="s">
        <v>208</v>
      </c>
      <c r="E55" s="88" t="s">
        <v>209</v>
      </c>
      <c r="F55" s="89">
        <v>10</v>
      </c>
      <c r="G55" s="89">
        <v>9</v>
      </c>
      <c r="H55" s="90">
        <v>1.1111111111111112</v>
      </c>
    </row>
    <row r="56" spans="1:8" x14ac:dyDescent="0.3">
      <c r="A56" s="88" t="s">
        <v>99</v>
      </c>
      <c r="B56" s="88" t="s">
        <v>210</v>
      </c>
      <c r="C56" s="88" t="s">
        <v>52</v>
      </c>
      <c r="D56" s="88" t="s">
        <v>211</v>
      </c>
      <c r="E56" s="88" t="s">
        <v>212</v>
      </c>
      <c r="F56" s="89">
        <v>3</v>
      </c>
      <c r="G56" s="89">
        <v>10</v>
      </c>
      <c r="H56" s="90">
        <v>0.3</v>
      </c>
    </row>
    <row r="57" spans="1:8" ht="27.6" x14ac:dyDescent="0.3">
      <c r="A57" s="88" t="s">
        <v>99</v>
      </c>
      <c r="B57" s="88" t="s">
        <v>210</v>
      </c>
      <c r="C57" s="88" t="s">
        <v>52</v>
      </c>
      <c r="D57" s="88" t="s">
        <v>213</v>
      </c>
      <c r="E57" s="88" t="s">
        <v>214</v>
      </c>
      <c r="F57" s="89">
        <v>11</v>
      </c>
      <c r="G57" s="89">
        <v>59</v>
      </c>
      <c r="H57" s="90">
        <v>0.1864406779661017</v>
      </c>
    </row>
    <row r="58" spans="1:8" x14ac:dyDescent="0.3">
      <c r="A58" s="88" t="s">
        <v>99</v>
      </c>
      <c r="B58" s="88" t="s">
        <v>210</v>
      </c>
      <c r="C58" s="88" t="s">
        <v>52</v>
      </c>
      <c r="D58" s="88" t="s">
        <v>215</v>
      </c>
      <c r="E58" s="88" t="s">
        <v>216</v>
      </c>
      <c r="F58" s="89">
        <v>2</v>
      </c>
      <c r="G58" s="89">
        <v>37</v>
      </c>
      <c r="H58" s="90">
        <v>5.4054054054054057E-2</v>
      </c>
    </row>
    <row r="59" spans="1:8" ht="27.6" x14ac:dyDescent="0.3">
      <c r="A59" s="88" t="s">
        <v>99</v>
      </c>
      <c r="B59" s="88" t="s">
        <v>210</v>
      </c>
      <c r="C59" s="88" t="s">
        <v>52</v>
      </c>
      <c r="D59" s="88" t="s">
        <v>217</v>
      </c>
      <c r="E59" s="88" t="s">
        <v>218</v>
      </c>
      <c r="F59" s="91"/>
      <c r="G59" s="89">
        <v>110</v>
      </c>
      <c r="H59" s="90">
        <v>0</v>
      </c>
    </row>
    <row r="60" spans="1:8" hidden="1" x14ac:dyDescent="0.3">
      <c r="A60" s="88" t="s">
        <v>99</v>
      </c>
      <c r="B60" s="88" t="s">
        <v>210</v>
      </c>
      <c r="C60" s="88" t="s">
        <v>72</v>
      </c>
      <c r="D60" s="88" t="s">
        <v>219</v>
      </c>
      <c r="E60" s="88" t="s">
        <v>220</v>
      </c>
      <c r="F60" s="89">
        <v>43</v>
      </c>
      <c r="G60" s="89">
        <v>223</v>
      </c>
      <c r="H60" s="90">
        <v>0.19282511210762332</v>
      </c>
    </row>
    <row r="61" spans="1:8" x14ac:dyDescent="0.3">
      <c r="A61" s="88" t="s">
        <v>99</v>
      </c>
      <c r="B61" s="88" t="s">
        <v>221</v>
      </c>
      <c r="C61" s="88" t="s">
        <v>52</v>
      </c>
      <c r="D61" s="88" t="s">
        <v>222</v>
      </c>
      <c r="E61" s="88" t="s">
        <v>223</v>
      </c>
      <c r="F61" s="91"/>
      <c r="G61" s="89">
        <v>12</v>
      </c>
      <c r="H61" s="90">
        <v>0</v>
      </c>
    </row>
    <row r="62" spans="1:8" x14ac:dyDescent="0.3">
      <c r="A62" s="88" t="s">
        <v>99</v>
      </c>
      <c r="B62" s="88" t="s">
        <v>221</v>
      </c>
      <c r="C62" s="88" t="s">
        <v>52</v>
      </c>
      <c r="D62" s="88" t="s">
        <v>224</v>
      </c>
      <c r="E62" s="88" t="s">
        <v>225</v>
      </c>
      <c r="F62" s="91"/>
      <c r="G62" s="89">
        <v>9</v>
      </c>
      <c r="H62" s="90">
        <v>0</v>
      </c>
    </row>
    <row r="63" spans="1:8" hidden="1" x14ac:dyDescent="0.3">
      <c r="A63" s="88" t="s">
        <v>99</v>
      </c>
      <c r="B63" s="88" t="s">
        <v>221</v>
      </c>
      <c r="C63" s="88" t="s">
        <v>72</v>
      </c>
      <c r="D63" s="88" t="s">
        <v>226</v>
      </c>
      <c r="E63" s="88" t="s">
        <v>227</v>
      </c>
      <c r="F63" s="89">
        <v>3</v>
      </c>
      <c r="G63" s="89">
        <v>46</v>
      </c>
      <c r="H63" s="90">
        <v>6.5217391304347824E-2</v>
      </c>
    </row>
    <row r="64" spans="1:8" hidden="1" x14ac:dyDescent="0.3">
      <c r="A64" s="88" t="s">
        <v>99</v>
      </c>
      <c r="B64" s="88" t="s">
        <v>221</v>
      </c>
      <c r="C64" s="88" t="s">
        <v>72</v>
      </c>
      <c r="D64" s="88" t="s">
        <v>228</v>
      </c>
      <c r="E64" s="88" t="s">
        <v>229</v>
      </c>
      <c r="F64" s="89">
        <v>3</v>
      </c>
      <c r="G64" s="89">
        <v>18</v>
      </c>
      <c r="H64" s="90">
        <v>0.16666666666666666</v>
      </c>
    </row>
    <row r="65" spans="1:8" hidden="1" x14ac:dyDescent="0.3">
      <c r="A65" s="88" t="s">
        <v>99</v>
      </c>
      <c r="B65" s="88" t="s">
        <v>221</v>
      </c>
      <c r="C65" s="88" t="s">
        <v>72</v>
      </c>
      <c r="D65" s="88" t="s">
        <v>230</v>
      </c>
      <c r="E65" s="88" t="s">
        <v>231</v>
      </c>
      <c r="F65" s="89">
        <v>6</v>
      </c>
      <c r="G65" s="89">
        <v>31</v>
      </c>
      <c r="H65" s="90">
        <v>0.19354838709677419</v>
      </c>
    </row>
    <row r="66" spans="1:8" x14ac:dyDescent="0.3">
      <c r="A66" s="88" t="s">
        <v>99</v>
      </c>
      <c r="B66" s="88" t="s">
        <v>232</v>
      </c>
      <c r="C66" s="88" t="s">
        <v>52</v>
      </c>
      <c r="D66" s="88" t="s">
        <v>233</v>
      </c>
      <c r="E66" s="88" t="s">
        <v>234</v>
      </c>
      <c r="F66" s="91"/>
      <c r="G66" s="89">
        <v>19</v>
      </c>
      <c r="H66" s="90">
        <v>0</v>
      </c>
    </row>
    <row r="67" spans="1:8" x14ac:dyDescent="0.3">
      <c r="A67" s="88" t="s">
        <v>99</v>
      </c>
      <c r="B67" s="88" t="s">
        <v>232</v>
      </c>
      <c r="C67" s="88" t="s">
        <v>52</v>
      </c>
      <c r="D67" s="88" t="s">
        <v>235</v>
      </c>
      <c r="E67" s="88" t="s">
        <v>144</v>
      </c>
      <c r="F67" s="91"/>
      <c r="G67" s="89">
        <v>89</v>
      </c>
      <c r="H67" s="90">
        <v>0</v>
      </c>
    </row>
    <row r="68" spans="1:8" hidden="1" x14ac:dyDescent="0.3">
      <c r="A68" s="88" t="s">
        <v>99</v>
      </c>
      <c r="B68" s="88" t="s">
        <v>232</v>
      </c>
      <c r="C68" s="88" t="s">
        <v>72</v>
      </c>
      <c r="D68" s="88" t="s">
        <v>236</v>
      </c>
      <c r="E68" s="88" t="s">
        <v>144</v>
      </c>
      <c r="F68" s="89">
        <v>33</v>
      </c>
      <c r="G68" s="89">
        <v>40</v>
      </c>
      <c r="H68" s="90">
        <v>0.82499999999999996</v>
      </c>
    </row>
    <row r="69" spans="1:8" hidden="1" x14ac:dyDescent="0.3">
      <c r="A69" s="88" t="s">
        <v>99</v>
      </c>
      <c r="B69" s="88" t="s">
        <v>232</v>
      </c>
      <c r="C69" s="88" t="s">
        <v>72</v>
      </c>
      <c r="D69" s="88" t="s">
        <v>237</v>
      </c>
      <c r="E69" s="88" t="s">
        <v>153</v>
      </c>
      <c r="F69" s="89">
        <v>47</v>
      </c>
      <c r="G69" s="89">
        <v>76</v>
      </c>
      <c r="H69" s="90">
        <v>0.61842105263157898</v>
      </c>
    </row>
    <row r="70" spans="1:8" x14ac:dyDescent="0.3">
      <c r="A70" s="88" t="s">
        <v>99</v>
      </c>
      <c r="B70" s="88" t="s">
        <v>238</v>
      </c>
      <c r="C70" s="88" t="s">
        <v>52</v>
      </c>
      <c r="D70" s="88" t="s">
        <v>239</v>
      </c>
      <c r="E70" s="88" t="s">
        <v>240</v>
      </c>
      <c r="F70" s="89">
        <v>6</v>
      </c>
      <c r="G70" s="89">
        <v>19</v>
      </c>
      <c r="H70" s="90">
        <v>0.31578947368421051</v>
      </c>
    </row>
    <row r="71" spans="1:8" x14ac:dyDescent="0.3">
      <c r="A71" s="88" t="s">
        <v>99</v>
      </c>
      <c r="B71" s="88" t="s">
        <v>238</v>
      </c>
      <c r="C71" s="88" t="s">
        <v>52</v>
      </c>
      <c r="D71" s="88" t="s">
        <v>241</v>
      </c>
      <c r="E71" s="88" t="s">
        <v>242</v>
      </c>
      <c r="F71" s="89">
        <v>1</v>
      </c>
      <c r="G71" s="89">
        <v>14</v>
      </c>
      <c r="H71" s="90">
        <v>7.1428571428571425E-2</v>
      </c>
    </row>
    <row r="72" spans="1:8" ht="27.6" x14ac:dyDescent="0.3">
      <c r="A72" s="88" t="s">
        <v>99</v>
      </c>
      <c r="B72" s="88" t="s">
        <v>238</v>
      </c>
      <c r="C72" s="88" t="s">
        <v>52</v>
      </c>
      <c r="D72" s="88" t="s">
        <v>243</v>
      </c>
      <c r="E72" s="88" t="s">
        <v>244</v>
      </c>
      <c r="F72" s="91"/>
      <c r="G72" s="89">
        <v>7</v>
      </c>
      <c r="H72" s="90">
        <v>0</v>
      </c>
    </row>
    <row r="73" spans="1:8" hidden="1" x14ac:dyDescent="0.3">
      <c r="A73" s="88" t="s">
        <v>99</v>
      </c>
      <c r="B73" s="88" t="s">
        <v>238</v>
      </c>
      <c r="C73" s="88" t="s">
        <v>72</v>
      </c>
      <c r="D73" s="88" t="s">
        <v>245</v>
      </c>
      <c r="E73" s="88" t="s">
        <v>246</v>
      </c>
      <c r="F73" s="89">
        <v>16</v>
      </c>
      <c r="G73" s="89">
        <v>58</v>
      </c>
      <c r="H73" s="90">
        <v>0.27586206896551724</v>
      </c>
    </row>
    <row r="74" spans="1:8" hidden="1" x14ac:dyDescent="0.3">
      <c r="A74" s="88" t="s">
        <v>99</v>
      </c>
      <c r="B74" s="88" t="s">
        <v>238</v>
      </c>
      <c r="C74" s="88" t="s">
        <v>72</v>
      </c>
      <c r="D74" s="88" t="s">
        <v>247</v>
      </c>
      <c r="E74" s="88" t="s">
        <v>186</v>
      </c>
      <c r="F74" s="89">
        <v>8</v>
      </c>
      <c r="G74" s="89">
        <v>27</v>
      </c>
      <c r="H74" s="90">
        <v>0.29629629629629628</v>
      </c>
    </row>
    <row r="75" spans="1:8" hidden="1" x14ac:dyDescent="0.3">
      <c r="A75" s="88" t="s">
        <v>99</v>
      </c>
      <c r="B75" s="88" t="s">
        <v>238</v>
      </c>
      <c r="C75" s="88" t="s">
        <v>72</v>
      </c>
      <c r="D75" s="88" t="s">
        <v>248</v>
      </c>
      <c r="E75" s="88" t="s">
        <v>127</v>
      </c>
      <c r="F75" s="89">
        <v>8</v>
      </c>
      <c r="G75" s="89">
        <v>54</v>
      </c>
      <c r="H75" s="90">
        <v>0.14814814814814814</v>
      </c>
    </row>
    <row r="76" spans="1:8" hidden="1" x14ac:dyDescent="0.3">
      <c r="A76" s="88" t="s">
        <v>99</v>
      </c>
      <c r="B76" s="88" t="s">
        <v>238</v>
      </c>
      <c r="C76" s="88" t="s">
        <v>72</v>
      </c>
      <c r="D76" s="88" t="s">
        <v>249</v>
      </c>
      <c r="E76" s="88" t="s">
        <v>129</v>
      </c>
      <c r="F76" s="89">
        <v>26</v>
      </c>
      <c r="G76" s="89">
        <v>97</v>
      </c>
      <c r="H76" s="90">
        <v>0.26804123711340205</v>
      </c>
    </row>
    <row r="77" spans="1:8" hidden="1" x14ac:dyDescent="0.3">
      <c r="A77" s="88" t="s">
        <v>99</v>
      </c>
      <c r="B77" s="88" t="s">
        <v>238</v>
      </c>
      <c r="C77" s="88" t="s">
        <v>72</v>
      </c>
      <c r="D77" s="88" t="s">
        <v>250</v>
      </c>
      <c r="E77" s="88" t="s">
        <v>131</v>
      </c>
      <c r="F77" s="89">
        <v>22</v>
      </c>
      <c r="G77" s="89">
        <v>143</v>
      </c>
      <c r="H77" s="90">
        <v>0.15384615384615385</v>
      </c>
    </row>
    <row r="78" spans="1:8" hidden="1" x14ac:dyDescent="0.3">
      <c r="A78" s="88" t="s">
        <v>99</v>
      </c>
      <c r="B78" s="88" t="s">
        <v>238</v>
      </c>
      <c r="C78" s="88" t="s">
        <v>72</v>
      </c>
      <c r="D78" s="88" t="s">
        <v>251</v>
      </c>
      <c r="E78" s="88" t="s">
        <v>252</v>
      </c>
      <c r="F78" s="89">
        <v>5</v>
      </c>
      <c r="G78" s="89">
        <v>19</v>
      </c>
      <c r="H78" s="90">
        <v>0.26315789473684209</v>
      </c>
    </row>
    <row r="79" spans="1:8" hidden="1" x14ac:dyDescent="0.3">
      <c r="A79" s="88" t="s">
        <v>99</v>
      </c>
      <c r="B79" s="88" t="s">
        <v>238</v>
      </c>
      <c r="C79" s="88" t="s">
        <v>72</v>
      </c>
      <c r="D79" s="88" t="s">
        <v>253</v>
      </c>
      <c r="E79" s="88" t="s">
        <v>133</v>
      </c>
      <c r="F79" s="89">
        <v>32</v>
      </c>
      <c r="G79" s="89">
        <v>72</v>
      </c>
      <c r="H79" s="90">
        <v>0.44444444444444442</v>
      </c>
    </row>
    <row r="80" spans="1:8" ht="27.6" hidden="1" x14ac:dyDescent="0.3">
      <c r="A80" s="88" t="s">
        <v>99</v>
      </c>
      <c r="B80" s="88" t="s">
        <v>254</v>
      </c>
      <c r="C80" s="88" t="s">
        <v>72</v>
      </c>
      <c r="D80" s="88" t="s">
        <v>255</v>
      </c>
      <c r="E80" s="88" t="s">
        <v>256</v>
      </c>
      <c r="F80" s="89">
        <v>1</v>
      </c>
      <c r="G80" s="89">
        <v>7</v>
      </c>
      <c r="H80" s="90">
        <v>0.14285714285714285</v>
      </c>
    </row>
    <row r="81" spans="1:8" hidden="1" x14ac:dyDescent="0.3">
      <c r="A81" s="88" t="s">
        <v>99</v>
      </c>
      <c r="B81" s="88" t="s">
        <v>254</v>
      </c>
      <c r="C81" s="88" t="s">
        <v>72</v>
      </c>
      <c r="D81" s="88" t="s">
        <v>257</v>
      </c>
      <c r="E81" s="88" t="s">
        <v>258</v>
      </c>
      <c r="F81" s="91"/>
      <c r="G81" s="89">
        <v>2</v>
      </c>
      <c r="H81" s="90">
        <v>0</v>
      </c>
    </row>
    <row r="82" spans="1:8" ht="27.6" x14ac:dyDescent="0.3">
      <c r="A82" s="88" t="s">
        <v>99</v>
      </c>
      <c r="B82" s="88" t="s">
        <v>254</v>
      </c>
      <c r="C82" s="88" t="s">
        <v>52</v>
      </c>
      <c r="D82" s="88" t="s">
        <v>259</v>
      </c>
      <c r="E82" s="88" t="s">
        <v>260</v>
      </c>
      <c r="F82" s="89">
        <v>2</v>
      </c>
      <c r="G82" s="89">
        <v>13</v>
      </c>
      <c r="H82" s="90">
        <v>0.15384615384615385</v>
      </c>
    </row>
    <row r="83" spans="1:8" ht="41.4" x14ac:dyDescent="0.3">
      <c r="A83" s="88" t="s">
        <v>99</v>
      </c>
      <c r="B83" s="88" t="s">
        <v>254</v>
      </c>
      <c r="C83" s="88" t="s">
        <v>52</v>
      </c>
      <c r="D83" s="88" t="s">
        <v>261</v>
      </c>
      <c r="E83" s="88" t="s">
        <v>262</v>
      </c>
      <c r="F83" s="89">
        <v>1</v>
      </c>
      <c r="G83" s="89">
        <v>17</v>
      </c>
      <c r="H83" s="90">
        <v>5.8823529411764705E-2</v>
      </c>
    </row>
    <row r="84" spans="1:8" ht="27.6" x14ac:dyDescent="0.3">
      <c r="A84" s="88" t="s">
        <v>99</v>
      </c>
      <c r="B84" s="88" t="s">
        <v>254</v>
      </c>
      <c r="C84" s="88" t="s">
        <v>52</v>
      </c>
      <c r="D84" s="88" t="s">
        <v>263</v>
      </c>
      <c r="E84" s="88" t="s">
        <v>264</v>
      </c>
      <c r="F84" s="91"/>
      <c r="G84" s="89">
        <v>5</v>
      </c>
      <c r="H84" s="90">
        <v>0</v>
      </c>
    </row>
    <row r="85" spans="1:8" hidden="1" x14ac:dyDescent="0.3">
      <c r="A85" s="88" t="s">
        <v>99</v>
      </c>
      <c r="B85" s="88" t="s">
        <v>254</v>
      </c>
      <c r="C85" s="88" t="s">
        <v>72</v>
      </c>
      <c r="D85" s="88" t="s">
        <v>265</v>
      </c>
      <c r="E85" s="88" t="s">
        <v>170</v>
      </c>
      <c r="F85" s="89">
        <v>3</v>
      </c>
      <c r="G85" s="89">
        <v>26</v>
      </c>
      <c r="H85" s="90">
        <v>0.11538461538461539</v>
      </c>
    </row>
    <row r="86" spans="1:8" hidden="1" x14ac:dyDescent="0.3">
      <c r="A86" s="88" t="s">
        <v>99</v>
      </c>
      <c r="B86" s="88" t="s">
        <v>254</v>
      </c>
      <c r="C86" s="88" t="s">
        <v>72</v>
      </c>
      <c r="D86" s="88" t="s">
        <v>266</v>
      </c>
      <c r="E86" s="88" t="s">
        <v>172</v>
      </c>
      <c r="F86" s="89">
        <v>1</v>
      </c>
      <c r="G86" s="89">
        <v>17</v>
      </c>
      <c r="H86" s="90">
        <v>5.8823529411764705E-2</v>
      </c>
    </row>
    <row r="87" spans="1:8" hidden="1" x14ac:dyDescent="0.3">
      <c r="A87" s="88" t="s">
        <v>99</v>
      </c>
      <c r="B87" s="88" t="s">
        <v>254</v>
      </c>
      <c r="C87" s="88" t="s">
        <v>72</v>
      </c>
      <c r="D87" s="88" t="s">
        <v>267</v>
      </c>
      <c r="E87" s="88" t="s">
        <v>268</v>
      </c>
      <c r="F87" s="89">
        <v>2</v>
      </c>
      <c r="G87" s="89">
        <v>10</v>
      </c>
      <c r="H87" s="90">
        <v>0.2</v>
      </c>
    </row>
    <row r="88" spans="1:8" hidden="1" x14ac:dyDescent="0.3">
      <c r="A88" s="88" t="s">
        <v>99</v>
      </c>
      <c r="B88" s="88" t="s">
        <v>254</v>
      </c>
      <c r="C88" s="88" t="s">
        <v>72</v>
      </c>
      <c r="D88" s="88" t="s">
        <v>269</v>
      </c>
      <c r="E88" s="88" t="s">
        <v>270</v>
      </c>
      <c r="F88" s="91"/>
      <c r="G88" s="89">
        <v>1</v>
      </c>
      <c r="H88" s="90">
        <v>0</v>
      </c>
    </row>
    <row r="89" spans="1:8" hidden="1" x14ac:dyDescent="0.3">
      <c r="A89" s="88" t="s">
        <v>99</v>
      </c>
      <c r="B89" s="88" t="s">
        <v>254</v>
      </c>
      <c r="C89" s="88" t="s">
        <v>72</v>
      </c>
      <c r="D89" s="88" t="s">
        <v>271</v>
      </c>
      <c r="E89" s="88" t="s">
        <v>272</v>
      </c>
      <c r="F89" s="89">
        <v>13</v>
      </c>
      <c r="G89" s="89">
        <v>77</v>
      </c>
      <c r="H89" s="90">
        <v>0.16883116883116883</v>
      </c>
    </row>
    <row r="90" spans="1:8" x14ac:dyDescent="0.3">
      <c r="A90" s="88" t="s">
        <v>99</v>
      </c>
      <c r="B90" s="88" t="s">
        <v>273</v>
      </c>
      <c r="C90" s="88" t="s">
        <v>52</v>
      </c>
      <c r="D90" s="88" t="s">
        <v>274</v>
      </c>
      <c r="E90" s="88" t="s">
        <v>275</v>
      </c>
      <c r="F90" s="91"/>
      <c r="G90" s="89">
        <v>22</v>
      </c>
      <c r="H90" s="90">
        <v>0</v>
      </c>
    </row>
    <row r="91" spans="1:8" x14ac:dyDescent="0.3">
      <c r="A91" s="88" t="s">
        <v>99</v>
      </c>
      <c r="B91" s="88" t="s">
        <v>273</v>
      </c>
      <c r="C91" s="88" t="s">
        <v>52</v>
      </c>
      <c r="D91" s="88" t="s">
        <v>276</v>
      </c>
      <c r="E91" s="88" t="s">
        <v>277</v>
      </c>
      <c r="F91" s="91"/>
      <c r="G91" s="89">
        <v>22</v>
      </c>
      <c r="H91" s="90">
        <v>0</v>
      </c>
    </row>
    <row r="92" spans="1:8" x14ac:dyDescent="0.3">
      <c r="A92" s="88" t="s">
        <v>99</v>
      </c>
      <c r="B92" s="88" t="s">
        <v>273</v>
      </c>
      <c r="C92" s="88" t="s">
        <v>52</v>
      </c>
      <c r="D92" s="88" t="s">
        <v>278</v>
      </c>
      <c r="E92" s="88" t="s">
        <v>279</v>
      </c>
      <c r="F92" s="91"/>
      <c r="G92" s="89">
        <v>14</v>
      </c>
      <c r="H92" s="90">
        <v>0</v>
      </c>
    </row>
    <row r="93" spans="1:8" hidden="1" x14ac:dyDescent="0.3">
      <c r="A93" s="88" t="s">
        <v>99</v>
      </c>
      <c r="B93" s="88" t="s">
        <v>273</v>
      </c>
      <c r="C93" s="88" t="s">
        <v>72</v>
      </c>
      <c r="D93" s="88" t="s">
        <v>280</v>
      </c>
      <c r="E93" s="88" t="s">
        <v>281</v>
      </c>
      <c r="F93" s="89">
        <v>1</v>
      </c>
      <c r="G93" s="89">
        <v>21</v>
      </c>
      <c r="H93" s="90">
        <v>4.7619047619047616E-2</v>
      </c>
    </row>
    <row r="94" spans="1:8" hidden="1" x14ac:dyDescent="0.3">
      <c r="A94" s="88" t="s">
        <v>99</v>
      </c>
      <c r="B94" s="88" t="s">
        <v>273</v>
      </c>
      <c r="C94" s="88" t="s">
        <v>72</v>
      </c>
      <c r="D94" s="88" t="s">
        <v>282</v>
      </c>
      <c r="E94" s="88" t="s">
        <v>283</v>
      </c>
      <c r="F94" s="89">
        <v>8</v>
      </c>
      <c r="G94" s="89">
        <v>173</v>
      </c>
      <c r="H94" s="90">
        <v>4.6242774566473986E-2</v>
      </c>
    </row>
    <row r="95" spans="1:8" hidden="1" x14ac:dyDescent="0.3">
      <c r="A95" s="88" t="s">
        <v>99</v>
      </c>
      <c r="B95" s="88" t="s">
        <v>273</v>
      </c>
      <c r="C95" s="88" t="s">
        <v>72</v>
      </c>
      <c r="D95" s="88" t="s">
        <v>284</v>
      </c>
      <c r="E95" s="88" t="s">
        <v>285</v>
      </c>
      <c r="F95" s="91"/>
      <c r="G95" s="89">
        <v>5</v>
      </c>
      <c r="H95" s="90">
        <v>0</v>
      </c>
    </row>
    <row r="96" spans="1:8" x14ac:dyDescent="0.3">
      <c r="A96" s="88" t="s">
        <v>99</v>
      </c>
      <c r="B96" s="88" t="s">
        <v>286</v>
      </c>
      <c r="C96" s="88" t="s">
        <v>52</v>
      </c>
      <c r="D96" s="88" t="s">
        <v>287</v>
      </c>
      <c r="E96" s="88" t="s">
        <v>288</v>
      </c>
      <c r="F96" s="91"/>
      <c r="G96" s="89">
        <v>8</v>
      </c>
      <c r="H96" s="90">
        <v>0</v>
      </c>
    </row>
    <row r="97" spans="1:8" x14ac:dyDescent="0.3">
      <c r="A97" s="88" t="s">
        <v>99</v>
      </c>
      <c r="B97" s="88" t="s">
        <v>286</v>
      </c>
      <c r="C97" s="88" t="s">
        <v>52</v>
      </c>
      <c r="D97" s="88" t="s">
        <v>289</v>
      </c>
      <c r="E97" s="88" t="s">
        <v>290</v>
      </c>
      <c r="F97" s="91"/>
      <c r="G97" s="89">
        <v>15</v>
      </c>
      <c r="H97" s="90">
        <v>0</v>
      </c>
    </row>
    <row r="98" spans="1:8" hidden="1" x14ac:dyDescent="0.3">
      <c r="A98" s="88" t="s">
        <v>99</v>
      </c>
      <c r="B98" s="88" t="s">
        <v>286</v>
      </c>
      <c r="C98" s="88" t="s">
        <v>72</v>
      </c>
      <c r="D98" s="88" t="s">
        <v>291</v>
      </c>
      <c r="E98" s="88" t="s">
        <v>127</v>
      </c>
      <c r="F98" s="91"/>
      <c r="G98" s="89">
        <v>1</v>
      </c>
      <c r="H98" s="90">
        <v>0</v>
      </c>
    </row>
    <row r="99" spans="1:8" hidden="1" x14ac:dyDescent="0.3">
      <c r="A99" s="88" t="s">
        <v>99</v>
      </c>
      <c r="B99" s="88" t="s">
        <v>286</v>
      </c>
      <c r="C99" s="88" t="s">
        <v>72</v>
      </c>
      <c r="D99" s="88" t="s">
        <v>292</v>
      </c>
      <c r="E99" s="88" t="s">
        <v>129</v>
      </c>
      <c r="F99" s="91"/>
      <c r="G99" s="89">
        <v>15</v>
      </c>
      <c r="H99" s="90">
        <v>0</v>
      </c>
    </row>
    <row r="100" spans="1:8" hidden="1" x14ac:dyDescent="0.3">
      <c r="A100" s="88" t="s">
        <v>99</v>
      </c>
      <c r="B100" s="88" t="s">
        <v>286</v>
      </c>
      <c r="C100" s="88" t="s">
        <v>72</v>
      </c>
      <c r="D100" s="88" t="s">
        <v>293</v>
      </c>
      <c r="E100" s="88" t="s">
        <v>131</v>
      </c>
      <c r="F100" s="89">
        <v>7</v>
      </c>
      <c r="G100" s="89">
        <v>38</v>
      </c>
      <c r="H100" s="90">
        <v>0.18421052631578946</v>
      </c>
    </row>
    <row r="101" spans="1:8" hidden="1" x14ac:dyDescent="0.3">
      <c r="A101" s="88" t="s">
        <v>99</v>
      </c>
      <c r="B101" s="88" t="s">
        <v>286</v>
      </c>
      <c r="C101" s="88" t="s">
        <v>72</v>
      </c>
      <c r="D101" s="88" t="s">
        <v>294</v>
      </c>
      <c r="E101" s="88" t="s">
        <v>133</v>
      </c>
      <c r="F101" s="89">
        <v>2</v>
      </c>
      <c r="G101" s="89">
        <v>10</v>
      </c>
      <c r="H101" s="90">
        <v>0.2</v>
      </c>
    </row>
    <row r="102" spans="1:8" hidden="1" x14ac:dyDescent="0.3">
      <c r="A102" s="88" t="s">
        <v>99</v>
      </c>
      <c r="B102" s="88" t="s">
        <v>286</v>
      </c>
      <c r="C102" s="88" t="s">
        <v>72</v>
      </c>
      <c r="D102" s="88" t="s">
        <v>295</v>
      </c>
      <c r="E102" s="88" t="s">
        <v>296</v>
      </c>
      <c r="F102" s="89">
        <v>8</v>
      </c>
      <c r="G102" s="89">
        <v>27</v>
      </c>
      <c r="H102" s="90">
        <v>0.29629629629629628</v>
      </c>
    </row>
    <row r="103" spans="1:8" hidden="1" x14ac:dyDescent="0.3">
      <c r="A103" s="88" t="s">
        <v>99</v>
      </c>
      <c r="B103" s="88" t="s">
        <v>286</v>
      </c>
      <c r="C103" s="88" t="s">
        <v>72</v>
      </c>
      <c r="D103" s="88" t="s">
        <v>297</v>
      </c>
      <c r="E103" s="88" t="s">
        <v>298</v>
      </c>
      <c r="F103" s="91"/>
      <c r="G103" s="89">
        <v>9</v>
      </c>
      <c r="H103" s="90">
        <v>0</v>
      </c>
    </row>
    <row r="104" spans="1:8" hidden="1" x14ac:dyDescent="0.3">
      <c r="A104" s="88" t="s">
        <v>99</v>
      </c>
      <c r="B104" s="88" t="s">
        <v>286</v>
      </c>
      <c r="C104" s="88" t="s">
        <v>72</v>
      </c>
      <c r="D104" s="88" t="s">
        <v>299</v>
      </c>
      <c r="E104" s="88" t="s">
        <v>300</v>
      </c>
      <c r="F104" s="91"/>
      <c r="G104" s="89">
        <v>5</v>
      </c>
      <c r="H104" s="90">
        <v>0</v>
      </c>
    </row>
    <row r="105" spans="1:8" x14ac:dyDescent="0.3">
      <c r="A105" s="88" t="s">
        <v>99</v>
      </c>
      <c r="B105" s="88" t="s">
        <v>301</v>
      </c>
      <c r="C105" s="88" t="s">
        <v>52</v>
      </c>
      <c r="D105" s="88" t="s">
        <v>302</v>
      </c>
      <c r="E105" s="88" t="s">
        <v>111</v>
      </c>
      <c r="F105" s="91"/>
      <c r="G105" s="89">
        <v>13</v>
      </c>
      <c r="H105" s="90">
        <v>0</v>
      </c>
    </row>
    <row r="106" spans="1:8" hidden="1" x14ac:dyDescent="0.3">
      <c r="A106" s="88" t="s">
        <v>99</v>
      </c>
      <c r="B106" s="88" t="s">
        <v>301</v>
      </c>
      <c r="C106" s="88" t="s">
        <v>72</v>
      </c>
      <c r="D106" s="88" t="s">
        <v>303</v>
      </c>
      <c r="E106" s="88" t="s">
        <v>139</v>
      </c>
      <c r="F106" s="89">
        <v>16</v>
      </c>
      <c r="G106" s="89">
        <v>59</v>
      </c>
      <c r="H106" s="90">
        <v>0.2711864406779661</v>
      </c>
    </row>
    <row r="107" spans="1:8" hidden="1" x14ac:dyDescent="0.3">
      <c r="A107" s="88" t="s">
        <v>99</v>
      </c>
      <c r="B107" s="88" t="s">
        <v>301</v>
      </c>
      <c r="C107" s="88" t="s">
        <v>72</v>
      </c>
      <c r="D107" s="88" t="s">
        <v>304</v>
      </c>
      <c r="E107" s="88" t="s">
        <v>127</v>
      </c>
      <c r="F107" s="91"/>
      <c r="G107" s="89">
        <v>14</v>
      </c>
      <c r="H107" s="90">
        <v>0</v>
      </c>
    </row>
    <row r="108" spans="1:8" hidden="1" x14ac:dyDescent="0.3">
      <c r="A108" s="88" t="s">
        <v>99</v>
      </c>
      <c r="B108" s="88" t="s">
        <v>301</v>
      </c>
      <c r="C108" s="88" t="s">
        <v>72</v>
      </c>
      <c r="D108" s="88" t="s">
        <v>305</v>
      </c>
      <c r="E108" s="88" t="s">
        <v>129</v>
      </c>
      <c r="F108" s="91"/>
      <c r="G108" s="89">
        <v>27</v>
      </c>
      <c r="H108" s="90">
        <v>0</v>
      </c>
    </row>
    <row r="109" spans="1:8" hidden="1" x14ac:dyDescent="0.3">
      <c r="A109" s="88" t="s">
        <v>99</v>
      </c>
      <c r="B109" s="88" t="s">
        <v>301</v>
      </c>
      <c r="C109" s="88" t="s">
        <v>72</v>
      </c>
      <c r="D109" s="88" t="s">
        <v>306</v>
      </c>
      <c r="E109" s="88" t="s">
        <v>131</v>
      </c>
      <c r="F109" s="89">
        <v>10</v>
      </c>
      <c r="G109" s="89">
        <v>69</v>
      </c>
      <c r="H109" s="90">
        <v>0.14492753623188406</v>
      </c>
    </row>
    <row r="110" spans="1:8" hidden="1" x14ac:dyDescent="0.3">
      <c r="A110" s="88" t="s">
        <v>99</v>
      </c>
      <c r="B110" s="88" t="s">
        <v>301</v>
      </c>
      <c r="C110" s="88" t="s">
        <v>72</v>
      </c>
      <c r="D110" s="88" t="s">
        <v>307</v>
      </c>
      <c r="E110" s="88" t="s">
        <v>220</v>
      </c>
      <c r="F110" s="91"/>
      <c r="G110" s="89">
        <v>10</v>
      </c>
      <c r="H110" s="90">
        <v>0</v>
      </c>
    </row>
    <row r="111" spans="1:8" x14ac:dyDescent="0.3">
      <c r="A111" s="88" t="s">
        <v>99</v>
      </c>
      <c r="B111" s="88" t="s">
        <v>308</v>
      </c>
      <c r="C111" s="88" t="s">
        <v>52</v>
      </c>
      <c r="D111" s="88" t="s">
        <v>309</v>
      </c>
      <c r="E111" s="88" t="s">
        <v>310</v>
      </c>
      <c r="F111" s="91"/>
      <c r="G111" s="89">
        <v>24</v>
      </c>
      <c r="H111" s="90">
        <v>0</v>
      </c>
    </row>
    <row r="112" spans="1:8" hidden="1" x14ac:dyDescent="0.3">
      <c r="A112" s="88" t="s">
        <v>99</v>
      </c>
      <c r="B112" s="88" t="s">
        <v>308</v>
      </c>
      <c r="C112" s="88" t="s">
        <v>72</v>
      </c>
      <c r="D112" s="88" t="s">
        <v>311</v>
      </c>
      <c r="E112" s="88" t="s">
        <v>312</v>
      </c>
      <c r="F112" s="89">
        <v>11</v>
      </c>
      <c r="G112" s="89">
        <v>74</v>
      </c>
      <c r="H112" s="90">
        <v>0.14864864864864866</v>
      </c>
    </row>
    <row r="113" spans="1:8" ht="27.6" x14ac:dyDescent="0.3">
      <c r="A113" s="88" t="s">
        <v>99</v>
      </c>
      <c r="B113" s="88" t="s">
        <v>313</v>
      </c>
      <c r="C113" s="88" t="s">
        <v>52</v>
      </c>
      <c r="D113" s="88" t="s">
        <v>314</v>
      </c>
      <c r="E113" s="88" t="s">
        <v>315</v>
      </c>
      <c r="F113" s="89">
        <v>1</v>
      </c>
      <c r="G113" s="89">
        <v>9</v>
      </c>
      <c r="H113" s="90">
        <v>0.1111111111111111</v>
      </c>
    </row>
    <row r="114" spans="1:8" hidden="1" x14ac:dyDescent="0.3">
      <c r="A114" s="88" t="s">
        <v>99</v>
      </c>
      <c r="B114" s="88" t="s">
        <v>313</v>
      </c>
      <c r="C114" s="88" t="s">
        <v>72</v>
      </c>
      <c r="D114" s="88" t="s">
        <v>316</v>
      </c>
      <c r="E114" s="88" t="s">
        <v>317</v>
      </c>
      <c r="F114" s="89">
        <v>3</v>
      </c>
      <c r="G114" s="89">
        <v>19</v>
      </c>
      <c r="H114" s="90">
        <v>0.15789473684210525</v>
      </c>
    </row>
    <row r="115" spans="1:8" hidden="1" x14ac:dyDescent="0.3">
      <c r="A115" s="88" t="s">
        <v>99</v>
      </c>
      <c r="B115" s="88" t="s">
        <v>313</v>
      </c>
      <c r="C115" s="88" t="s">
        <v>72</v>
      </c>
      <c r="D115" s="88" t="s">
        <v>318</v>
      </c>
      <c r="E115" s="88" t="s">
        <v>319</v>
      </c>
      <c r="F115" s="89">
        <v>6</v>
      </c>
      <c r="G115" s="89">
        <v>31</v>
      </c>
      <c r="H115" s="90">
        <v>0.19354838709677419</v>
      </c>
    </row>
    <row r="116" spans="1:8" hidden="1" x14ac:dyDescent="0.3">
      <c r="A116" s="88" t="s">
        <v>99</v>
      </c>
      <c r="B116" s="88" t="s">
        <v>313</v>
      </c>
      <c r="C116" s="88" t="s">
        <v>72</v>
      </c>
      <c r="D116" s="88" t="s">
        <v>320</v>
      </c>
      <c r="E116" s="88" t="s">
        <v>321</v>
      </c>
      <c r="F116" s="91"/>
      <c r="G116" s="89">
        <v>17</v>
      </c>
      <c r="H116" s="90">
        <v>0</v>
      </c>
    </row>
    <row r="117" spans="1:8" hidden="1" x14ac:dyDescent="0.3">
      <c r="A117" s="88" t="s">
        <v>99</v>
      </c>
      <c r="B117" s="88" t="s">
        <v>313</v>
      </c>
      <c r="C117" s="88" t="s">
        <v>72</v>
      </c>
      <c r="D117" s="88" t="s">
        <v>322</v>
      </c>
      <c r="E117" s="88" t="s">
        <v>323</v>
      </c>
      <c r="F117" s="89">
        <v>5</v>
      </c>
      <c r="G117" s="89">
        <v>30</v>
      </c>
      <c r="H117" s="90">
        <v>0.16666666666666666</v>
      </c>
    </row>
    <row r="118" spans="1:8" x14ac:dyDescent="0.3">
      <c r="A118" s="88" t="s">
        <v>99</v>
      </c>
      <c r="B118" s="88" t="s">
        <v>324</v>
      </c>
      <c r="C118" s="88" t="s">
        <v>52</v>
      </c>
      <c r="D118" s="88" t="s">
        <v>325</v>
      </c>
      <c r="E118" s="88" t="s">
        <v>326</v>
      </c>
      <c r="F118" s="89">
        <v>1</v>
      </c>
      <c r="G118" s="89">
        <v>15</v>
      </c>
      <c r="H118" s="90">
        <v>6.6666666666666666E-2</v>
      </c>
    </row>
    <row r="119" spans="1:8" x14ac:dyDescent="0.3">
      <c r="A119" s="88" t="s">
        <v>99</v>
      </c>
      <c r="B119" s="88" t="s">
        <v>327</v>
      </c>
      <c r="C119" s="88" t="s">
        <v>52</v>
      </c>
      <c r="D119" s="88" t="s">
        <v>328</v>
      </c>
      <c r="E119" s="88" t="s">
        <v>329</v>
      </c>
      <c r="F119" s="91"/>
      <c r="G119" s="89">
        <v>17</v>
      </c>
      <c r="H119" s="90">
        <v>0</v>
      </c>
    </row>
    <row r="120" spans="1:8" x14ac:dyDescent="0.3">
      <c r="A120" s="88" t="s">
        <v>99</v>
      </c>
      <c r="B120" s="88" t="s">
        <v>327</v>
      </c>
      <c r="C120" s="88" t="s">
        <v>52</v>
      </c>
      <c r="D120" s="88" t="s">
        <v>330</v>
      </c>
      <c r="E120" s="88" t="s">
        <v>331</v>
      </c>
      <c r="F120" s="91"/>
      <c r="G120" s="89">
        <v>9</v>
      </c>
      <c r="H120" s="90">
        <v>0</v>
      </c>
    </row>
    <row r="121" spans="1:8" hidden="1" x14ac:dyDescent="0.3">
      <c r="A121" s="88" t="s">
        <v>99</v>
      </c>
      <c r="B121" s="88" t="s">
        <v>327</v>
      </c>
      <c r="C121" s="88" t="s">
        <v>72</v>
      </c>
      <c r="D121" s="88" t="s">
        <v>332</v>
      </c>
      <c r="E121" s="88" t="s">
        <v>329</v>
      </c>
      <c r="F121" s="89">
        <v>5</v>
      </c>
      <c r="G121" s="89">
        <v>25</v>
      </c>
      <c r="H121" s="90">
        <v>0.2</v>
      </c>
    </row>
    <row r="122" spans="1:8" hidden="1" x14ac:dyDescent="0.3">
      <c r="A122" s="88" t="s">
        <v>99</v>
      </c>
      <c r="B122" s="88" t="s">
        <v>327</v>
      </c>
      <c r="C122" s="88" t="s">
        <v>72</v>
      </c>
      <c r="D122" s="88" t="s">
        <v>333</v>
      </c>
      <c r="E122" s="88" t="s">
        <v>334</v>
      </c>
      <c r="F122" s="89">
        <v>16</v>
      </c>
      <c r="G122" s="89">
        <v>43</v>
      </c>
      <c r="H122" s="90">
        <v>0.37209302325581395</v>
      </c>
    </row>
    <row r="123" spans="1:8" x14ac:dyDescent="0.3">
      <c r="A123" s="88" t="s">
        <v>99</v>
      </c>
      <c r="B123" s="88" t="s">
        <v>335</v>
      </c>
      <c r="C123" s="88" t="s">
        <v>52</v>
      </c>
      <c r="D123" s="88" t="s">
        <v>336</v>
      </c>
      <c r="E123" s="88" t="s">
        <v>337</v>
      </c>
      <c r="F123" s="91"/>
      <c r="G123" s="89">
        <v>264</v>
      </c>
      <c r="H123" s="90">
        <v>0</v>
      </c>
    </row>
    <row r="124" spans="1:8" ht="27.6" x14ac:dyDescent="0.3">
      <c r="A124" s="88" t="s">
        <v>99</v>
      </c>
      <c r="B124" s="88" t="s">
        <v>335</v>
      </c>
      <c r="C124" s="88" t="s">
        <v>52</v>
      </c>
      <c r="D124" s="88" t="s">
        <v>338</v>
      </c>
      <c r="E124" s="88" t="s">
        <v>339</v>
      </c>
      <c r="F124" s="91"/>
      <c r="G124" s="89">
        <v>223</v>
      </c>
      <c r="H124" s="90">
        <v>0</v>
      </c>
    </row>
    <row r="125" spans="1:8" x14ac:dyDescent="0.3">
      <c r="A125" s="88" t="s">
        <v>99</v>
      </c>
      <c r="B125" s="88" t="s">
        <v>335</v>
      </c>
      <c r="C125" s="88" t="s">
        <v>52</v>
      </c>
      <c r="D125" s="88" t="s">
        <v>340</v>
      </c>
      <c r="E125" s="88" t="s">
        <v>341</v>
      </c>
      <c r="F125" s="91"/>
      <c r="G125" s="89">
        <v>85</v>
      </c>
      <c r="H125" s="90">
        <v>0</v>
      </c>
    </row>
    <row r="126" spans="1:8" hidden="1" x14ac:dyDescent="0.3">
      <c r="A126" s="88" t="s">
        <v>99</v>
      </c>
      <c r="B126" s="88" t="s">
        <v>335</v>
      </c>
      <c r="C126" s="88" t="s">
        <v>72</v>
      </c>
      <c r="D126" s="88" t="s">
        <v>342</v>
      </c>
      <c r="E126" s="88" t="s">
        <v>329</v>
      </c>
      <c r="F126" s="89">
        <v>33</v>
      </c>
      <c r="G126" s="89">
        <v>75</v>
      </c>
      <c r="H126" s="90">
        <v>0.44</v>
      </c>
    </row>
    <row r="127" spans="1:8" hidden="1" x14ac:dyDescent="0.3">
      <c r="A127" s="88" t="s">
        <v>99</v>
      </c>
      <c r="B127" s="88" t="s">
        <v>343</v>
      </c>
      <c r="C127" s="88" t="s">
        <v>72</v>
      </c>
      <c r="D127" s="88" t="s">
        <v>344</v>
      </c>
      <c r="E127" s="88" t="s">
        <v>345</v>
      </c>
      <c r="F127" s="89">
        <v>5</v>
      </c>
      <c r="G127" s="89">
        <v>47</v>
      </c>
      <c r="H127" s="90">
        <v>0.10638297872340426</v>
      </c>
    </row>
    <row r="128" spans="1:8" hidden="1" x14ac:dyDescent="0.3">
      <c r="A128" s="88" t="s">
        <v>99</v>
      </c>
      <c r="B128" s="88" t="s">
        <v>343</v>
      </c>
      <c r="C128" s="88" t="s">
        <v>72</v>
      </c>
      <c r="D128" s="88" t="s">
        <v>346</v>
      </c>
      <c r="E128" s="88" t="s">
        <v>347</v>
      </c>
      <c r="F128" s="91"/>
      <c r="G128" s="89">
        <v>1</v>
      </c>
      <c r="H128" s="90">
        <v>0</v>
      </c>
    </row>
    <row r="129" spans="1:8" hidden="1" x14ac:dyDescent="0.3">
      <c r="A129" s="88" t="s">
        <v>99</v>
      </c>
      <c r="B129" s="88" t="s">
        <v>343</v>
      </c>
      <c r="C129" s="88" t="s">
        <v>72</v>
      </c>
      <c r="D129" s="88" t="s">
        <v>348</v>
      </c>
      <c r="E129" s="88" t="s">
        <v>349</v>
      </c>
      <c r="F129" s="91"/>
      <c r="G129" s="89">
        <v>26</v>
      </c>
      <c r="H129" s="90">
        <v>0</v>
      </c>
    </row>
    <row r="130" spans="1:8" hidden="1" x14ac:dyDescent="0.3">
      <c r="A130" s="88" t="s">
        <v>99</v>
      </c>
      <c r="B130" s="88" t="s">
        <v>343</v>
      </c>
      <c r="C130" s="88" t="s">
        <v>72</v>
      </c>
      <c r="D130" s="88" t="s">
        <v>350</v>
      </c>
      <c r="E130" s="88" t="s">
        <v>351</v>
      </c>
      <c r="F130" s="91"/>
      <c r="G130" s="89">
        <v>19</v>
      </c>
      <c r="H130" s="90">
        <v>0</v>
      </c>
    </row>
    <row r="131" spans="1:8" ht="15.6" x14ac:dyDescent="0.3">
      <c r="A131" s="90" t="s">
        <v>352</v>
      </c>
      <c r="B131" s="90" t="s">
        <v>352</v>
      </c>
      <c r="C131" s="90" t="s">
        <v>352</v>
      </c>
      <c r="D131" s="90" t="s">
        <v>352</v>
      </c>
      <c r="E131" s="94" t="s">
        <v>353</v>
      </c>
      <c r="F131" s="95">
        <f>SUBTOTAL(9,F2:F130)</f>
        <v>374</v>
      </c>
      <c r="G131" s="95">
        <f>SUBTOTAL(9,G2:G130)</f>
        <v>2365</v>
      </c>
      <c r="H131" s="94">
        <f>F131/G131</f>
        <v>0.15813953488372093</v>
      </c>
    </row>
  </sheetData>
  <autoFilter ref="A1:H130">
    <filterColumn colId="2">
      <filters>
        <filter val="Màste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QC internacionalització </vt:lpstr>
      <vt:lpstr>% Titulats amb mobilitat</vt:lpstr>
      <vt:lpstr>'QC internacionalització 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2016-06-09T06:28:21Z</dcterms:created>
  <dcterms:modified xsi:type="dcterms:W3CDTF">2022-03-28T07:42:12Z</dcterms:modified>
</cp:coreProperties>
</file>