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336"/>
  </bookViews>
  <sheets>
    <sheet name="QC internacionalització " sheetId="1" r:id="rId1"/>
  </sheets>
  <definedNames>
    <definedName name="_xlnm.Print_Area" localSheetId="0">'QC internacionalització '!$A$2:$I$119</definedName>
  </definedNames>
  <calcPr calcId="162913"/>
</workbook>
</file>

<file path=xl/calcChain.xml><?xml version="1.0" encoding="utf-8"?>
<calcChain xmlns="http://schemas.openxmlformats.org/spreadsheetml/2006/main">
  <c r="G98" i="1" l="1"/>
  <c r="G97" i="1"/>
  <c r="G96" i="1"/>
  <c r="G63" i="1" l="1"/>
  <c r="G62" i="1"/>
  <c r="G60" i="1"/>
  <c r="G49" i="1"/>
  <c r="G18" i="1"/>
  <c r="F95" i="1" l="1"/>
  <c r="F98" i="1" s="1"/>
  <c r="E95" i="1"/>
  <c r="E97" i="1" s="1"/>
  <c r="F96" i="1" l="1"/>
  <c r="E98" i="1"/>
  <c r="E96" i="1"/>
  <c r="F97" i="1"/>
  <c r="F63" i="1"/>
  <c r="F62" i="1"/>
  <c r="F64" i="1"/>
  <c r="E64" i="1"/>
  <c r="E63" i="1"/>
  <c r="E62" i="1"/>
  <c r="F55" i="1"/>
  <c r="F60" i="1" s="1"/>
  <c r="F41" i="1"/>
  <c r="F49" i="1" l="1"/>
  <c r="E41" i="1"/>
  <c r="F18" i="1" l="1"/>
  <c r="E18" i="1"/>
  <c r="D64" i="1" l="1"/>
  <c r="D63" i="1"/>
  <c r="D62" i="1"/>
  <c r="E60" i="1" l="1"/>
  <c r="D49" i="1" l="1"/>
  <c r="E49" i="1"/>
  <c r="D98" i="1" l="1"/>
  <c r="D97" i="1"/>
  <c r="D96" i="1"/>
  <c r="C98" i="1"/>
  <c r="C97" i="1"/>
  <c r="C96" i="1"/>
  <c r="C25" i="1" l="1"/>
  <c r="D25" i="1"/>
  <c r="C26" i="1"/>
  <c r="C27" i="1"/>
  <c r="D30" i="1"/>
  <c r="C32" i="1"/>
  <c r="D32" i="1"/>
  <c r="C49" i="1"/>
  <c r="C60" i="1"/>
  <c r="D60" i="1"/>
  <c r="C62" i="1"/>
  <c r="C63" i="1"/>
  <c r="C64" i="1"/>
</calcChain>
</file>

<file path=xl/sharedStrings.xml><?xml version="1.0" encoding="utf-8"?>
<sst xmlns="http://schemas.openxmlformats.org/spreadsheetml/2006/main" count="171" uniqueCount="95">
  <si>
    <t>-</t>
  </si>
  <si>
    <t>Més informació</t>
  </si>
  <si>
    <t>Estudiants</t>
  </si>
  <si>
    <t>PDI</t>
  </si>
  <si>
    <t>PAS</t>
  </si>
  <si>
    <t>Nombre de persones que fan mobilitat internacional en el marc d'activitats i projectes de cooperació universitària al desenvolupament</t>
  </si>
  <si>
    <t>Nombre de projectes internacionals de cooperació internacional al desenvolupament</t>
  </si>
  <si>
    <t>COOPERACIÓ INTERNACIONAL</t>
  </si>
  <si>
    <t>Mobilitat out</t>
  </si>
  <si>
    <t>Mobilitat in</t>
  </si>
  <si>
    <t>Nombre de PAS Estranger (PAS a 31 de desembre)</t>
  </si>
  <si>
    <t>Personal d'Administració i Serveis (no inclou PSR)</t>
  </si>
  <si>
    <r>
      <t>Nombre de PDI amb nacionalitat estrangera</t>
    </r>
    <r>
      <rPr>
        <i/>
        <sz val="10"/>
        <color theme="1"/>
        <rFont val="Calibri"/>
        <family val="2"/>
        <scheme val="minor"/>
      </rPr>
      <t xml:space="preserve"> (a 31 de desembre)</t>
    </r>
  </si>
  <si>
    <t>Personal Docent i Investigador (professorat)</t>
  </si>
  <si>
    <t>PERSONAL</t>
  </si>
  <si>
    <t>(5) La dada de nombre de participants segurament és inferior a la realitat. La font és el propi professorat que ho ha declarat a DRAC.</t>
  </si>
  <si>
    <t>(4) Aquest import fa referència a la contractació (no als ingressos) i inclou el finançament del personal predoctoral i postdoctoral. Inclou només l'import concedit a la universitat. El percentatge tan elevat de Fons Europeus l'any 2013 es degut a la falta de resolucions de projectes del Plan Estatal I+D+i per aquell any.</t>
  </si>
  <si>
    <t>(3) Els projectes de recerca inclouen els desenvolupats en entitats vinculades però on l'IP és professorat de la UPC</t>
  </si>
  <si>
    <t>Nombre de tesis llegides amb menció internacional</t>
  </si>
  <si>
    <t>2014-2015</t>
  </si>
  <si>
    <t>Nombre de sol·licituds de patents internacionals</t>
  </si>
  <si>
    <t>Participants</t>
  </si>
  <si>
    <t>Investigadors principals</t>
  </si>
  <si>
    <r>
      <t xml:space="preserve">Nombre de PDI que participa en projectes de recerca internacionals per via competitiva </t>
    </r>
    <r>
      <rPr>
        <vertAlign val="superscript"/>
        <sz val="10"/>
        <color theme="1"/>
        <rFont val="Calibri"/>
        <family val="2"/>
        <scheme val="minor"/>
      </rPr>
      <t>(5)</t>
    </r>
  </si>
  <si>
    <r>
      <t xml:space="preserve">Nombre de projectes de recerca internacionals per via competitiva coordinats per la UPC </t>
    </r>
    <r>
      <rPr>
        <vertAlign val="superscript"/>
        <sz val="10"/>
        <color theme="1"/>
        <rFont val="Calibri"/>
        <family val="2"/>
        <scheme val="minor"/>
      </rPr>
      <t>(3)</t>
    </r>
  </si>
  <si>
    <t>Fons Europeus</t>
  </si>
  <si>
    <r>
      <t xml:space="preserve">% Recursos captats per a R+D per via competitiva segons l'origen dels fons </t>
    </r>
    <r>
      <rPr>
        <vertAlign val="superscript"/>
        <sz val="10"/>
        <rFont val="Calibri"/>
        <family val="2"/>
        <scheme val="minor"/>
      </rPr>
      <t>(4)</t>
    </r>
  </si>
  <si>
    <t>No competitius</t>
  </si>
  <si>
    <t>Competitius</t>
  </si>
  <si>
    <r>
      <t xml:space="preserve">Nombre de projectes de recerca internacionals en que participa la universitat </t>
    </r>
    <r>
      <rPr>
        <vertAlign val="superscript"/>
        <sz val="10"/>
        <color theme="1"/>
        <rFont val="Calibri"/>
        <family val="2"/>
        <scheme val="minor"/>
      </rPr>
      <t>(3)</t>
    </r>
  </si>
  <si>
    <t>Personal investigador i de suport a la Recerca amb nacionalitat estrangera (a 31 de desembre)</t>
  </si>
  <si>
    <t>RECERCA</t>
  </si>
  <si>
    <t>Màsters</t>
  </si>
  <si>
    <r>
      <t xml:space="preserve">Grau </t>
    </r>
    <r>
      <rPr>
        <i/>
        <sz val="10"/>
        <color theme="1"/>
        <rFont val="Calibri"/>
        <family val="2"/>
        <scheme val="minor"/>
      </rPr>
      <t>(inclou estudis de cicle).</t>
    </r>
    <r>
      <rPr>
        <sz val="10"/>
        <color theme="1"/>
        <rFont val="Calibri"/>
        <family val="2"/>
        <scheme val="minor"/>
      </rPr>
      <t xml:space="preserve"> Centres adscrits</t>
    </r>
  </si>
  <si>
    <r>
      <t xml:space="preserve">Grau </t>
    </r>
    <r>
      <rPr>
        <i/>
        <sz val="10"/>
        <color theme="1"/>
        <rFont val="Calibri"/>
        <family val="2"/>
        <scheme val="minor"/>
      </rPr>
      <t xml:space="preserve">(inclou estudis de cicle). </t>
    </r>
    <r>
      <rPr>
        <sz val="10"/>
        <color theme="1"/>
        <rFont val="Calibri"/>
        <family val="2"/>
        <scheme val="minor"/>
      </rPr>
      <t>Centres propis</t>
    </r>
  </si>
  <si>
    <t>% Titulats amb una estada acadèmica internacional</t>
  </si>
  <si>
    <t>TOTAL</t>
  </si>
  <si>
    <t xml:space="preserve">Altres programes </t>
  </si>
  <si>
    <t>Erasmus Mundus</t>
  </si>
  <si>
    <t>Altres programes de pràctiques no ERASMUS</t>
  </si>
  <si>
    <t>Erasmus + (pràctiques)</t>
  </si>
  <si>
    <t>Erasmus + (estudis)</t>
  </si>
  <si>
    <t>Lifelong Learning Programme (Erasmus pràctiques)</t>
  </si>
  <si>
    <t>Lifelong Learning Programme (Erasmus estudis)</t>
  </si>
  <si>
    <t>CINDA</t>
  </si>
  <si>
    <t>Convenis bilaterals</t>
  </si>
  <si>
    <t>Estudiantat outgoing</t>
  </si>
  <si>
    <t>Altres programes</t>
  </si>
  <si>
    <t>Visitant</t>
  </si>
  <si>
    <t>Amèrica llatina</t>
  </si>
  <si>
    <t>Ciències sense fronteres</t>
  </si>
  <si>
    <t>Lifelong Learning Programme (Erasmus Pràctiques)</t>
  </si>
  <si>
    <t>Lifelong Learning Programme (Erasmus Estudis)</t>
  </si>
  <si>
    <t>Convenis Bilaterals</t>
  </si>
  <si>
    <t>Estudiantat incoming</t>
  </si>
  <si>
    <t>2015-2016</t>
  </si>
  <si>
    <t>Tipus d'Estudi</t>
  </si>
  <si>
    <t>Mobilitat internacional</t>
  </si>
  <si>
    <t>Doctorat</t>
  </si>
  <si>
    <t>Màster</t>
  </si>
  <si>
    <t>Segons el país de residència familiar</t>
  </si>
  <si>
    <t>Segons nacionalitat</t>
  </si>
  <si>
    <t>Estudiantat internacional</t>
  </si>
  <si>
    <t xml:space="preserve">ESTUDIANTAT </t>
  </si>
  <si>
    <r>
      <rPr>
        <i/>
        <vertAlign val="superscript"/>
        <sz val="9"/>
        <color theme="1"/>
        <rFont val="Calibri"/>
        <family val="2"/>
        <scheme val="minor"/>
      </rPr>
      <t>(2)</t>
    </r>
    <r>
      <rPr>
        <i/>
        <sz val="9"/>
        <color theme="1"/>
        <rFont val="Calibri"/>
        <family val="2"/>
        <scheme val="minor"/>
      </rPr>
      <t xml:space="preserve"> El nivell d'anàlisi és per assignatura-pdi-grup</t>
    </r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</si>
  <si>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Fa referència a convenis institucionals d'intercanvi internacional d'estudiants, no a acords bilaterals de programes de mobilitat.</t>
    </r>
  </si>
  <si>
    <r>
      <t xml:space="preserve">% Assignatures/PDI/GRUP impartides en anglès </t>
    </r>
    <r>
      <rPr>
        <vertAlign val="superscript"/>
        <sz val="10"/>
        <rFont val="Calibri"/>
        <family val="2"/>
        <scheme val="minor"/>
      </rPr>
      <t>(2)</t>
    </r>
  </si>
  <si>
    <t>Nombre de titulacions impartides totalment en anglès</t>
  </si>
  <si>
    <t>Nombre de titulacions Erasmus Mundus</t>
  </si>
  <si>
    <r>
      <t xml:space="preserve">Nombre de convenis d'intercanvi internacional </t>
    </r>
    <r>
      <rPr>
        <vertAlign val="superscript"/>
        <sz val="10"/>
        <color theme="1"/>
        <rFont val="Calibri"/>
        <family val="2"/>
        <scheme val="minor"/>
      </rPr>
      <t>(1)</t>
    </r>
  </si>
  <si>
    <t xml:space="preserve"> 57 convenis amb 62 universitats </t>
  </si>
  <si>
    <t>Nombre de Convenis Internacionals de doble titulació amb universitats estrangeres</t>
  </si>
  <si>
    <t>TITULACIONS</t>
  </si>
  <si>
    <t>Nombre de xarxes internacionals amb participació UPC</t>
  </si>
  <si>
    <t>INSTITUCIONALS</t>
  </si>
  <si>
    <t>Estada de 5 a 9 dies</t>
  </si>
  <si>
    <t>RÀNQUINGS UNIVERSITARIS</t>
  </si>
  <si>
    <r>
      <t xml:space="preserve">Nombre de PDI que ha llegit la tesi doctoral a l'estranger </t>
    </r>
    <r>
      <rPr>
        <vertAlign val="superscript"/>
        <sz val="10"/>
        <color theme="1"/>
        <rFont val="Calibri"/>
        <family val="2"/>
        <scheme val="minor"/>
      </rPr>
      <t>(7)</t>
    </r>
  </si>
  <si>
    <t>Posicionament de la UPC als Rànquings Univesitaris Internacionals</t>
  </si>
  <si>
    <t>2016-2017</t>
  </si>
  <si>
    <t>34 convenis amb 36 universitats</t>
  </si>
  <si>
    <t>48 convenis amb 33 universitats</t>
  </si>
  <si>
    <t>Grau</t>
  </si>
  <si>
    <t>2017-2018</t>
  </si>
  <si>
    <t>49 convenis amb 30 universitats i 13 països</t>
  </si>
  <si>
    <t>ND</t>
  </si>
  <si>
    <r>
      <rPr>
        <i/>
        <vertAlign val="superscript"/>
        <sz val="9"/>
        <color theme="1"/>
        <rFont val="Calibri"/>
        <family val="2"/>
        <scheme val="minor"/>
      </rPr>
      <t>(7)</t>
    </r>
    <r>
      <rPr>
        <i/>
        <sz val="9"/>
        <color theme="1"/>
        <rFont val="Calibri"/>
        <family val="2"/>
        <scheme val="minor"/>
      </rPr>
      <t xml:space="preserve"> Aquesta xifra es calcula sobre la plantilla en situació activa a 31 de desembre de cada any independentment de l'any de lectura de la tesi</t>
    </r>
  </si>
  <si>
    <t>Estada de 10 a 30 dies</t>
  </si>
  <si>
    <t>Estada de més de 30 dies</t>
  </si>
  <si>
    <t>Mobilitat del PDI (només es comptabilitzen estades superiors a 5 dies)</t>
  </si>
  <si>
    <t>Número d'estades de PDI que ha realitzat una mobilitat</t>
  </si>
  <si>
    <t>2018-2019</t>
  </si>
  <si>
    <t>50 convenis de doble titulació internacional amb 32 universitats i 15 països</t>
  </si>
  <si>
    <t>2018*</t>
  </si>
  <si>
    <t>* Estan inclosos els permisos per estudis, el pla de mobilitat i resta de viatges del 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</si>
</sst>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7" fillId="0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10" fontId="14" fillId="0" borderId="2" xfId="0" applyNumberFormat="1" applyFont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0" fontId="9" fillId="0" borderId="2" xfId="1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7" fillId="0" borderId="0" xfId="2" applyFont="1" applyFill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6" fillId="0" borderId="0" xfId="2" applyAlignment="1">
      <alignment horizontal="center" vertical="center"/>
    </xf>
    <xf numFmtId="0" fontId="13" fillId="0" borderId="0" xfId="0" applyFont="1" applyAlignment="1">
      <alignment horizontal="left" vertical="center"/>
    </xf>
    <xf numFmtId="1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164" fontId="10" fillId="0" borderId="2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164" fontId="10" fillId="0" borderId="2" xfId="1" applyNumberFormat="1" applyFont="1" applyFill="1" applyBorder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  <xf numFmtId="3" fontId="16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9" fillId="0" borderId="0" xfId="0" applyFont="1"/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/>
    </xf>
    <xf numFmtId="10" fontId="10" fillId="5" borderId="8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7" fillId="0" borderId="2" xfId="2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 indent="1"/>
    </xf>
    <xf numFmtId="0" fontId="16" fillId="3" borderId="6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Enllaç" xfId="2" builtinId="8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powerbi.com/view?r=eyJrIjoiZWUxOTFkMWYtMTgwMy00Y2ViLThlZTctY2Q0MjdjZDg0ZDNiIiwidCI6Ijc4ZmMzMGFhLThmMjEtNGE3ZC05ZjFhLWEzOTkzZTIyOTM0OSIsImMiOjl9" TargetMode="External"/><Relationship Id="rId13" Type="http://schemas.openxmlformats.org/officeDocument/2006/relationships/hyperlink" Target="https://www.upc.edu/innovacio/ca/oficina-patents/grafic-patents.png/view" TargetMode="External"/><Relationship Id="rId18" Type="http://schemas.openxmlformats.org/officeDocument/2006/relationships/hyperlink" Target="http://www.upc.edu/ca/graus/" TargetMode="External"/><Relationship Id="rId3" Type="http://schemas.openxmlformats.org/officeDocument/2006/relationships/hyperlink" Target="http://www.upc.edu/aprendre/estudis/masters-universitaris" TargetMode="External"/><Relationship Id="rId7" Type="http://schemas.openxmlformats.org/officeDocument/2006/relationships/hyperlink" Target="https://gpaq.upc.edu/lldades/indicador.asp?index=1_3_5" TargetMode="External"/><Relationship Id="rId12" Type="http://schemas.openxmlformats.org/officeDocument/2006/relationships/hyperlink" Target="https://gpaq.upc.edu/lldades/indicador.asp?index=1_1_14" TargetMode="External"/><Relationship Id="rId17" Type="http://schemas.openxmlformats.org/officeDocument/2006/relationships/hyperlink" Target="https://gpaq.upc.edu/lldades/indicador.asp?index=1_3_8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gpaq.upc.edu/lldades/indicador.asp?index=1_3_4" TargetMode="External"/><Relationship Id="rId1" Type="http://schemas.openxmlformats.org/officeDocument/2006/relationships/hyperlink" Target="https://www.upc.edu/sri/ca/aliances-1" TargetMode="External"/><Relationship Id="rId6" Type="http://schemas.openxmlformats.org/officeDocument/2006/relationships/hyperlink" Target="https://gpaq.upc.edu/lldades/indicador.asp?index=1_1_9" TargetMode="External"/><Relationship Id="rId11" Type="http://schemas.openxmlformats.org/officeDocument/2006/relationships/hyperlink" Target="https://gpaq.upc.edu/lldades/indicador.asp?index=1_6_2" TargetMode="External"/><Relationship Id="rId5" Type="http://schemas.openxmlformats.org/officeDocument/2006/relationships/hyperlink" Target="http://doctorat.upc.edu/ca/programes/llistat-per-ambit" TargetMode="External"/><Relationship Id="rId15" Type="http://schemas.openxmlformats.org/officeDocument/2006/relationships/hyperlink" Target="https://www.upc.edu/ranquings/ca" TargetMode="External"/><Relationship Id="rId10" Type="http://schemas.openxmlformats.org/officeDocument/2006/relationships/hyperlink" Target="https://gpaq.upc.edu/lldades/indicador.asp?index=1_6_1" TargetMode="External"/><Relationship Id="rId4" Type="http://schemas.openxmlformats.org/officeDocument/2006/relationships/hyperlink" Target="http://www.upc.edu/ca/masters" TargetMode="External"/><Relationship Id="rId9" Type="http://schemas.openxmlformats.org/officeDocument/2006/relationships/hyperlink" Target="https://gpaq.upc.edu/lldades/indicador.asp?index=1_1_8" TargetMode="External"/><Relationship Id="rId14" Type="http://schemas.openxmlformats.org/officeDocument/2006/relationships/hyperlink" Target="https://gpaq.upc.edu/lldades/indicador.asp?index=5_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306916</xdr:colOff>
      <xdr:row>5</xdr:row>
      <xdr:rowOff>52917</xdr:rowOff>
    </xdr:from>
    <xdr:ext cx="169333" cy="159808"/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6" y="624417"/>
          <a:ext cx="169333" cy="159808"/>
        </a:xfrm>
        <a:prstGeom prst="rect">
          <a:avLst/>
        </a:prstGeom>
      </xdr:spPr>
    </xdr:pic>
    <xdr:clientData/>
  </xdr:oneCellAnchor>
  <xdr:oneCellAnchor>
    <xdr:from>
      <xdr:col>8</xdr:col>
      <xdr:colOff>317513</xdr:colOff>
      <xdr:row>13</xdr:row>
      <xdr:rowOff>43389</xdr:rowOff>
    </xdr:from>
    <xdr:ext cx="148167" cy="157692"/>
    <xdr:pic>
      <xdr:nvPicPr>
        <xdr:cNvPr id="3" name="2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3" y="2138889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328097</xdr:colOff>
      <xdr:row>16</xdr:row>
      <xdr:rowOff>42332</xdr:rowOff>
    </xdr:from>
    <xdr:ext cx="148167" cy="157692"/>
    <xdr:pic>
      <xdr:nvPicPr>
        <xdr:cNvPr id="4" name="3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97" y="25188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328097</xdr:colOff>
      <xdr:row>14</xdr:row>
      <xdr:rowOff>42332</xdr:rowOff>
    </xdr:from>
    <xdr:ext cx="148167" cy="157692"/>
    <xdr:pic>
      <xdr:nvPicPr>
        <xdr:cNvPr id="5" name="4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97" y="23283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24</xdr:row>
      <xdr:rowOff>42332</xdr:rowOff>
    </xdr:from>
    <xdr:ext cx="148167" cy="157692"/>
    <xdr:pic>
      <xdr:nvPicPr>
        <xdr:cNvPr id="6" name="5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40428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328084</xdr:colOff>
      <xdr:row>26</xdr:row>
      <xdr:rowOff>42333</xdr:rowOff>
    </xdr:from>
    <xdr:ext cx="148167" cy="157692"/>
    <xdr:pic>
      <xdr:nvPicPr>
        <xdr:cNvPr id="7" name="6 Imagen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4" y="4423833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328097</xdr:colOff>
      <xdr:row>27</xdr:row>
      <xdr:rowOff>42332</xdr:rowOff>
    </xdr:from>
    <xdr:ext cx="148167" cy="157692"/>
    <xdr:pic>
      <xdr:nvPicPr>
        <xdr:cNvPr id="8" name="7 Imagen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97" y="46143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29</xdr:row>
      <xdr:rowOff>42332</xdr:rowOff>
    </xdr:from>
    <xdr:ext cx="148167" cy="157692"/>
    <xdr:pic>
      <xdr:nvPicPr>
        <xdr:cNvPr id="9" name="8 Imagen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49953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30</xdr:row>
      <xdr:rowOff>52915</xdr:rowOff>
    </xdr:from>
    <xdr:ext cx="148167" cy="157692"/>
    <xdr:pic>
      <xdr:nvPicPr>
        <xdr:cNvPr id="10" name="9 Imagen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5196415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285750</xdr:colOff>
      <xdr:row>39</xdr:row>
      <xdr:rowOff>232834</xdr:rowOff>
    </xdr:from>
    <xdr:ext cx="148167" cy="152400"/>
    <xdr:pic>
      <xdr:nvPicPr>
        <xdr:cNvPr id="11" name="10 Imagen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7052734"/>
          <a:ext cx="148167" cy="152400"/>
        </a:xfrm>
        <a:prstGeom prst="rect">
          <a:avLst/>
        </a:prstGeom>
      </xdr:spPr>
    </xdr:pic>
    <xdr:clientData/>
  </xdr:oneCellAnchor>
  <xdr:oneCellAnchor>
    <xdr:from>
      <xdr:col>8</xdr:col>
      <xdr:colOff>306916</xdr:colOff>
      <xdr:row>53</xdr:row>
      <xdr:rowOff>179917</xdr:rowOff>
    </xdr:from>
    <xdr:ext cx="148167" cy="152400"/>
    <xdr:pic>
      <xdr:nvPicPr>
        <xdr:cNvPr id="12" name="11 Imagen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6" y="9514417"/>
          <a:ext cx="148167" cy="152400"/>
        </a:xfrm>
        <a:prstGeom prst="rect">
          <a:avLst/>
        </a:prstGeom>
      </xdr:spPr>
    </xdr:pic>
    <xdr:clientData/>
  </xdr:oneCellAnchor>
  <xdr:oneCellAnchor>
    <xdr:from>
      <xdr:col>8</xdr:col>
      <xdr:colOff>317501</xdr:colOff>
      <xdr:row>61</xdr:row>
      <xdr:rowOff>42334</xdr:rowOff>
    </xdr:from>
    <xdr:ext cx="148167" cy="157692"/>
    <xdr:pic>
      <xdr:nvPicPr>
        <xdr:cNvPr id="13" name="12 Imagen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1" y="10900834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306917</xdr:colOff>
      <xdr:row>62</xdr:row>
      <xdr:rowOff>52916</xdr:rowOff>
    </xdr:from>
    <xdr:ext cx="148167" cy="157692"/>
    <xdr:pic>
      <xdr:nvPicPr>
        <xdr:cNvPr id="14" name="13 Imagen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7" y="1110191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244277</xdr:colOff>
      <xdr:row>76</xdr:row>
      <xdr:rowOff>30055</xdr:rowOff>
    </xdr:from>
    <xdr:ext cx="148167" cy="157692"/>
    <xdr:pic>
      <xdr:nvPicPr>
        <xdr:cNvPr id="15" name="14 Imagen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357" y="17921815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221403</xdr:colOff>
      <xdr:row>109</xdr:row>
      <xdr:rowOff>45296</xdr:rowOff>
    </xdr:from>
    <xdr:ext cx="148167" cy="157692"/>
    <xdr:pic>
      <xdr:nvPicPr>
        <xdr:cNvPr id="16" name="15 Imagen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2483" y="2480267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288923</xdr:colOff>
      <xdr:row>118</xdr:row>
      <xdr:rowOff>47625</xdr:rowOff>
    </xdr:from>
    <xdr:ext cx="148167" cy="157692"/>
    <xdr:pic>
      <xdr:nvPicPr>
        <xdr:cNvPr id="17" name="16 Imagen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498" y="26479500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332322</xdr:colOff>
      <xdr:row>25</xdr:row>
      <xdr:rowOff>46579</xdr:rowOff>
    </xdr:from>
    <xdr:ext cx="148167" cy="157692"/>
    <xdr:pic>
      <xdr:nvPicPr>
        <xdr:cNvPr id="18" name="17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8322" y="4237579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317500</xdr:colOff>
      <xdr:row>31</xdr:row>
      <xdr:rowOff>52916</xdr:rowOff>
    </xdr:from>
    <xdr:ext cx="148167" cy="157692"/>
    <xdr:pic>
      <xdr:nvPicPr>
        <xdr:cNvPr id="19" name="18 Imagen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538691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321728</xdr:colOff>
      <xdr:row>32</xdr:row>
      <xdr:rowOff>46562</xdr:rowOff>
    </xdr:from>
    <xdr:ext cx="148167" cy="157692"/>
    <xdr:pic>
      <xdr:nvPicPr>
        <xdr:cNvPr id="20" name="19 Imagen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728" y="557106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321736</xdr:colOff>
      <xdr:row>63</xdr:row>
      <xdr:rowOff>57151</xdr:rowOff>
    </xdr:from>
    <xdr:ext cx="148167" cy="157692"/>
    <xdr:pic>
      <xdr:nvPicPr>
        <xdr:cNvPr id="21" name="20 Imagen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736" y="11296651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230505</xdr:colOff>
      <xdr:row>79</xdr:row>
      <xdr:rowOff>35132</xdr:rowOff>
    </xdr:from>
    <xdr:ext cx="158115" cy="168280"/>
    <xdr:pic>
      <xdr:nvPicPr>
        <xdr:cNvPr id="22" name="21 Imagen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1585" y="18597452"/>
          <a:ext cx="158115" cy="168280"/>
        </a:xfrm>
        <a:prstGeom prst="rect">
          <a:avLst/>
        </a:prstGeom>
      </xdr:spPr>
    </xdr:pic>
    <xdr:clientData/>
  </xdr:oneCellAnchor>
  <xdr:oneCellAnchor>
    <xdr:from>
      <xdr:col>8</xdr:col>
      <xdr:colOff>320477</xdr:colOff>
      <xdr:row>15</xdr:row>
      <xdr:rowOff>57572</xdr:rowOff>
    </xdr:from>
    <xdr:ext cx="148167" cy="157692"/>
    <xdr:pic>
      <xdr:nvPicPr>
        <xdr:cNvPr id="24" name="3 Imagen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1557" y="3608492"/>
          <a:ext cx="148167" cy="1576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M119"/>
  <sheetViews>
    <sheetView showGridLines="0" tabSelected="1" topLeftCell="A89" zoomScaleNormal="100" workbookViewId="0">
      <selection activeCell="I104" sqref="I104"/>
    </sheetView>
  </sheetViews>
  <sheetFormatPr defaultColWidth="11.44140625" defaultRowHeight="14.4" x14ac:dyDescent="0.3"/>
  <cols>
    <col min="1" max="1" width="47.88671875" style="4" customWidth="1"/>
    <col min="2" max="2" width="44.6640625" style="3" customWidth="1"/>
    <col min="3" max="7" width="14.6640625" style="1" customWidth="1"/>
    <col min="8" max="8" width="3.109375" style="1" customWidth="1"/>
    <col min="9" max="9" width="9.6640625" style="2" bestFit="1" customWidth="1"/>
    <col min="10" max="10" width="18.5546875" style="1" customWidth="1"/>
    <col min="11" max="11" width="38.33203125" style="1" customWidth="1"/>
    <col min="12" max="16384" width="11.44140625" style="1"/>
  </cols>
  <sheetData>
    <row r="1" spans="1:9" ht="7.5" customHeight="1" x14ac:dyDescent="0.3"/>
    <row r="2" spans="1:9" x14ac:dyDescent="0.3">
      <c r="A2" s="80"/>
      <c r="B2" s="80"/>
      <c r="C2" s="80"/>
      <c r="D2" s="80"/>
      <c r="E2" s="80"/>
      <c r="F2" s="80"/>
      <c r="G2" s="80"/>
      <c r="H2" s="80"/>
      <c r="I2" s="80"/>
    </row>
    <row r="3" spans="1:9" s="81" customFormat="1" x14ac:dyDescent="0.3">
      <c r="A3" s="10" t="s">
        <v>74</v>
      </c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3"/>
    <row r="5" spans="1:9" ht="27.6" x14ac:dyDescent="0.3">
      <c r="A5" s="8"/>
      <c r="B5" s="7"/>
      <c r="C5" s="17">
        <v>2015</v>
      </c>
      <c r="D5" s="17">
        <v>2016</v>
      </c>
      <c r="E5" s="17">
        <v>2017</v>
      </c>
      <c r="F5" s="17">
        <v>2018</v>
      </c>
      <c r="G5" s="17">
        <v>2019</v>
      </c>
      <c r="H5" s="6"/>
      <c r="I5" s="9" t="s">
        <v>1</v>
      </c>
    </row>
    <row r="6" spans="1:9" ht="18.75" customHeight="1" x14ac:dyDescent="0.3">
      <c r="A6" s="108" t="s">
        <v>73</v>
      </c>
      <c r="B6" s="109"/>
      <c r="C6" s="12">
        <v>11</v>
      </c>
      <c r="D6" s="12">
        <v>12</v>
      </c>
      <c r="E6" s="12">
        <v>12</v>
      </c>
      <c r="F6" s="12">
        <v>14</v>
      </c>
      <c r="G6" s="12">
        <v>15</v>
      </c>
      <c r="H6" s="6"/>
      <c r="I6" s="15"/>
    </row>
    <row r="8" spans="1:9" x14ac:dyDescent="0.3">
      <c r="I8" s="56"/>
    </row>
    <row r="9" spans="1:9" x14ac:dyDescent="0.3">
      <c r="A9" s="10" t="s">
        <v>72</v>
      </c>
      <c r="B9" s="10"/>
      <c r="C9" s="10"/>
      <c r="D9" s="10"/>
      <c r="E9" s="10"/>
      <c r="F9" s="10"/>
      <c r="G9" s="10"/>
      <c r="H9" s="10"/>
      <c r="I9" s="10"/>
    </row>
    <row r="11" spans="1:9" ht="27.6" x14ac:dyDescent="0.3">
      <c r="A11" s="8"/>
      <c r="B11" s="7"/>
      <c r="C11" s="17" t="s">
        <v>19</v>
      </c>
      <c r="D11" s="17" t="s">
        <v>55</v>
      </c>
      <c r="E11" s="17" t="s">
        <v>79</v>
      </c>
      <c r="F11" s="17" t="s">
        <v>83</v>
      </c>
      <c r="G11" s="17" t="s">
        <v>91</v>
      </c>
      <c r="H11" s="6"/>
      <c r="I11" s="9" t="s">
        <v>1</v>
      </c>
    </row>
    <row r="12" spans="1:9" ht="82.8" x14ac:dyDescent="0.3">
      <c r="A12" s="99" t="s">
        <v>71</v>
      </c>
      <c r="B12" s="100"/>
      <c r="C12" s="63" t="s">
        <v>70</v>
      </c>
      <c r="D12" s="63" t="s">
        <v>80</v>
      </c>
      <c r="E12" s="63" t="s">
        <v>81</v>
      </c>
      <c r="F12" s="63" t="s">
        <v>84</v>
      </c>
      <c r="G12" s="63" t="s">
        <v>92</v>
      </c>
      <c r="H12" s="6"/>
      <c r="I12" s="12"/>
    </row>
    <row r="13" spans="1:9" ht="18.75" customHeight="1" x14ac:dyDescent="0.3">
      <c r="A13" s="99" t="s">
        <v>69</v>
      </c>
      <c r="B13" s="100"/>
      <c r="C13" s="63">
        <v>113</v>
      </c>
      <c r="D13" s="19" t="s">
        <v>85</v>
      </c>
      <c r="E13" s="78">
        <v>125</v>
      </c>
      <c r="F13" s="78">
        <v>115</v>
      </c>
      <c r="G13" s="78" t="s">
        <v>85</v>
      </c>
      <c r="H13" s="6"/>
      <c r="I13" s="12"/>
    </row>
    <row r="14" spans="1:9" ht="18.75" customHeight="1" x14ac:dyDescent="0.3">
      <c r="A14" s="98" t="s">
        <v>68</v>
      </c>
      <c r="B14" s="14" t="s">
        <v>59</v>
      </c>
      <c r="C14" s="12">
        <v>13</v>
      </c>
      <c r="D14" s="12">
        <v>7</v>
      </c>
      <c r="E14" s="12">
        <v>7</v>
      </c>
      <c r="F14" s="12">
        <v>6</v>
      </c>
      <c r="G14" s="12">
        <v>5</v>
      </c>
      <c r="H14" s="6"/>
      <c r="I14" s="15"/>
    </row>
    <row r="15" spans="1:9" ht="18.75" customHeight="1" x14ac:dyDescent="0.3">
      <c r="A15" s="98"/>
      <c r="B15" s="14" t="s">
        <v>58</v>
      </c>
      <c r="C15" s="12">
        <v>7</v>
      </c>
      <c r="D15" s="12">
        <v>7</v>
      </c>
      <c r="E15" s="12">
        <v>7</v>
      </c>
      <c r="F15" s="12">
        <v>7</v>
      </c>
      <c r="G15" s="12">
        <v>7</v>
      </c>
      <c r="H15" s="6"/>
      <c r="I15" s="15"/>
    </row>
    <row r="16" spans="1:9" ht="18.75" customHeight="1" x14ac:dyDescent="0.3">
      <c r="A16" s="125" t="s">
        <v>67</v>
      </c>
      <c r="B16" s="79" t="s">
        <v>82</v>
      </c>
      <c r="C16" s="12" t="s">
        <v>0</v>
      </c>
      <c r="D16" s="12" t="s">
        <v>0</v>
      </c>
      <c r="E16" s="12">
        <v>2</v>
      </c>
      <c r="F16" s="12">
        <v>3</v>
      </c>
      <c r="G16" s="12">
        <v>3</v>
      </c>
      <c r="H16" s="6"/>
      <c r="I16" s="15"/>
    </row>
    <row r="17" spans="1:9" ht="24" customHeight="1" x14ac:dyDescent="0.3">
      <c r="A17" s="126"/>
      <c r="B17" s="14" t="s">
        <v>59</v>
      </c>
      <c r="C17" s="12">
        <v>26</v>
      </c>
      <c r="D17" s="12">
        <v>21</v>
      </c>
      <c r="E17" s="16">
        <v>23</v>
      </c>
      <c r="F17" s="16">
        <v>24</v>
      </c>
      <c r="G17" s="16">
        <v>24</v>
      </c>
      <c r="H17" s="6"/>
      <c r="I17" s="15"/>
    </row>
    <row r="18" spans="1:9" ht="29.4" customHeight="1" x14ac:dyDescent="0.3">
      <c r="A18" s="62" t="s">
        <v>66</v>
      </c>
      <c r="B18" s="61"/>
      <c r="C18" s="60">
        <v>0.14692</v>
      </c>
      <c r="D18" s="60">
        <v>0.16400000000000001</v>
      </c>
      <c r="E18" s="72">
        <f>2448/13910</f>
        <v>0.17598849748382459</v>
      </c>
      <c r="F18" s="72">
        <f>2644/13743</f>
        <v>0.19238885250673071</v>
      </c>
      <c r="G18" s="72">
        <f>2973/14841</f>
        <v>0.20032342834040834</v>
      </c>
      <c r="H18" s="6"/>
      <c r="I18" s="15"/>
    </row>
    <row r="19" spans="1:9" x14ac:dyDescent="0.3">
      <c r="A19" s="57" t="s">
        <v>65</v>
      </c>
      <c r="B19" s="59"/>
      <c r="C19" s="73"/>
      <c r="D19" s="74"/>
      <c r="E19" s="58"/>
      <c r="F19" s="58"/>
      <c r="G19" s="58"/>
      <c r="I19" s="56"/>
    </row>
    <row r="20" spans="1:9" x14ac:dyDescent="0.3">
      <c r="A20" s="57" t="s">
        <v>64</v>
      </c>
      <c r="C20" s="74"/>
      <c r="D20" s="73"/>
      <c r="I20" s="56"/>
    </row>
    <row r="21" spans="1:9" x14ac:dyDescent="0.3">
      <c r="I21" s="56"/>
    </row>
    <row r="22" spans="1:9" x14ac:dyDescent="0.3">
      <c r="A22" s="10" t="s">
        <v>63</v>
      </c>
      <c r="B22" s="10"/>
      <c r="C22" s="10"/>
      <c r="D22" s="10"/>
      <c r="E22" s="10"/>
      <c r="F22" s="10"/>
      <c r="G22" s="10"/>
      <c r="H22" s="10"/>
      <c r="I22" s="10"/>
    </row>
    <row r="24" spans="1:9" ht="27.6" x14ac:dyDescent="0.3">
      <c r="A24" s="123" t="s">
        <v>62</v>
      </c>
      <c r="B24" s="124"/>
      <c r="C24" s="17" t="s">
        <v>19</v>
      </c>
      <c r="D24" s="17" t="s">
        <v>55</v>
      </c>
      <c r="E24" s="17" t="s">
        <v>79</v>
      </c>
      <c r="F24" s="17" t="s">
        <v>83</v>
      </c>
      <c r="G24" s="17" t="s">
        <v>91</v>
      </c>
      <c r="H24" s="5"/>
      <c r="I24" s="9" t="s">
        <v>1</v>
      </c>
    </row>
    <row r="25" spans="1:9" ht="18.75" customHeight="1" x14ac:dyDescent="0.3">
      <c r="A25" s="113" t="s">
        <v>61</v>
      </c>
      <c r="B25" s="14" t="s">
        <v>34</v>
      </c>
      <c r="C25" s="48">
        <f>91+887</f>
        <v>978</v>
      </c>
      <c r="D25" s="48">
        <f>968+31</f>
        <v>999</v>
      </c>
      <c r="E25" s="48">
        <v>1099</v>
      </c>
      <c r="F25" s="48">
        <v>1214</v>
      </c>
      <c r="G25" s="48">
        <v>1265</v>
      </c>
      <c r="H25" s="6"/>
      <c r="I25" s="16"/>
    </row>
    <row r="26" spans="1:9" ht="18.75" customHeight="1" x14ac:dyDescent="0.3">
      <c r="A26" s="114"/>
      <c r="B26" s="14" t="s">
        <v>33</v>
      </c>
      <c r="C26" s="48">
        <f>1+194</f>
        <v>195</v>
      </c>
      <c r="D26" s="48">
        <v>220</v>
      </c>
      <c r="E26" s="48">
        <v>82</v>
      </c>
      <c r="F26" s="48">
        <v>115</v>
      </c>
      <c r="G26" s="48">
        <v>157</v>
      </c>
      <c r="H26" s="6"/>
      <c r="I26" s="12"/>
    </row>
    <row r="27" spans="1:9" ht="18.75" customHeight="1" x14ac:dyDescent="0.3">
      <c r="A27" s="114"/>
      <c r="B27" s="14" t="s">
        <v>59</v>
      </c>
      <c r="C27" s="48">
        <f>954+52</f>
        <v>1006</v>
      </c>
      <c r="D27" s="48">
        <v>1382</v>
      </c>
      <c r="E27" s="48">
        <v>2134</v>
      </c>
      <c r="F27" s="48">
        <v>1650</v>
      </c>
      <c r="G27" s="48">
        <v>1704</v>
      </c>
      <c r="H27" s="6"/>
      <c r="I27" s="15"/>
    </row>
    <row r="28" spans="1:9" ht="18.75" customHeight="1" x14ac:dyDescent="0.3">
      <c r="A28" s="115"/>
      <c r="B28" s="14" t="s">
        <v>58</v>
      </c>
      <c r="C28" s="48">
        <v>1149</v>
      </c>
      <c r="D28" s="48">
        <v>1151</v>
      </c>
      <c r="E28" s="48">
        <v>1118</v>
      </c>
      <c r="F28" s="48">
        <v>979</v>
      </c>
      <c r="G28" s="48">
        <v>1194</v>
      </c>
      <c r="H28" s="6"/>
      <c r="I28" s="15"/>
    </row>
    <row r="29" spans="1:9" ht="3.75" customHeight="1" x14ac:dyDescent="0.3">
      <c r="A29" s="55"/>
      <c r="B29" s="55"/>
      <c r="C29" s="53"/>
      <c r="D29" s="53"/>
      <c r="E29" s="53"/>
      <c r="F29" s="53"/>
      <c r="G29" s="53"/>
      <c r="H29" s="6"/>
      <c r="I29" s="5"/>
    </row>
    <row r="30" spans="1:9" ht="18.75" customHeight="1" x14ac:dyDescent="0.3">
      <c r="A30" s="119" t="s">
        <v>60</v>
      </c>
      <c r="B30" s="14" t="s">
        <v>34</v>
      </c>
      <c r="C30" s="48">
        <v>200</v>
      </c>
      <c r="D30" s="48">
        <f>191+11</f>
        <v>202</v>
      </c>
      <c r="E30" s="48">
        <v>251</v>
      </c>
      <c r="F30" s="48">
        <v>256</v>
      </c>
      <c r="G30" s="48">
        <v>244</v>
      </c>
      <c r="H30" s="6"/>
      <c r="I30" s="15"/>
    </row>
    <row r="31" spans="1:9" ht="18.75" customHeight="1" x14ac:dyDescent="0.3">
      <c r="A31" s="119"/>
      <c r="B31" s="14" t="s">
        <v>33</v>
      </c>
      <c r="C31" s="48">
        <v>38</v>
      </c>
      <c r="D31" s="48">
        <v>53</v>
      </c>
      <c r="E31" s="48">
        <v>25</v>
      </c>
      <c r="F31" s="48">
        <v>40</v>
      </c>
      <c r="G31" s="48">
        <v>56</v>
      </c>
      <c r="H31" s="6"/>
      <c r="I31" s="15"/>
    </row>
    <row r="32" spans="1:9" ht="18.75" customHeight="1" x14ac:dyDescent="0.3">
      <c r="A32" s="119"/>
      <c r="B32" s="14" t="s">
        <v>59</v>
      </c>
      <c r="C32" s="48">
        <f>826+48</f>
        <v>874</v>
      </c>
      <c r="D32" s="48">
        <f>106+771</f>
        <v>877</v>
      </c>
      <c r="E32" s="48">
        <v>1031</v>
      </c>
      <c r="F32" s="48">
        <v>1484</v>
      </c>
      <c r="G32" s="48">
        <v>1487</v>
      </c>
      <c r="H32" s="6"/>
      <c r="I32" s="16"/>
    </row>
    <row r="33" spans="1:9" ht="18.75" customHeight="1" x14ac:dyDescent="0.3">
      <c r="A33" s="119"/>
      <c r="B33" s="14" t="s">
        <v>58</v>
      </c>
      <c r="C33" s="48">
        <v>947</v>
      </c>
      <c r="D33" s="48">
        <v>975</v>
      </c>
      <c r="E33" s="48">
        <v>954</v>
      </c>
      <c r="F33" s="48">
        <v>979</v>
      </c>
      <c r="G33" s="48">
        <v>992</v>
      </c>
      <c r="H33" s="6"/>
      <c r="I33" s="16"/>
    </row>
    <row r="34" spans="1:9" x14ac:dyDescent="0.3">
      <c r="C34" s="23"/>
      <c r="D34" s="23"/>
      <c r="E34" s="23"/>
      <c r="F34" s="23"/>
      <c r="G34" s="23"/>
    </row>
    <row r="35" spans="1:9" x14ac:dyDescent="0.3">
      <c r="C35" s="2"/>
      <c r="D35" s="2"/>
      <c r="E35" s="2"/>
      <c r="F35" s="2"/>
      <c r="G35" s="2"/>
    </row>
    <row r="36" spans="1:9" ht="27.6" x14ac:dyDescent="0.3">
      <c r="A36" s="101" t="s">
        <v>57</v>
      </c>
      <c r="B36" s="102" t="s">
        <v>56</v>
      </c>
      <c r="C36" s="17" t="s">
        <v>19</v>
      </c>
      <c r="D36" s="17" t="s">
        <v>55</v>
      </c>
      <c r="E36" s="17" t="s">
        <v>79</v>
      </c>
      <c r="F36" s="17" t="s">
        <v>83</v>
      </c>
      <c r="G36" s="17" t="s">
        <v>91</v>
      </c>
      <c r="H36" s="6"/>
      <c r="I36" s="9" t="s">
        <v>1</v>
      </c>
    </row>
    <row r="37" spans="1:9" ht="18.75" customHeight="1" x14ac:dyDescent="0.3">
      <c r="A37" s="113" t="s">
        <v>54</v>
      </c>
      <c r="B37" s="14" t="s">
        <v>44</v>
      </c>
      <c r="C37" s="48">
        <v>9</v>
      </c>
      <c r="D37" s="75">
        <v>15</v>
      </c>
      <c r="E37" s="48">
        <v>17</v>
      </c>
      <c r="F37" s="48">
        <v>32</v>
      </c>
      <c r="G37" s="48">
        <v>29</v>
      </c>
      <c r="H37" s="6"/>
      <c r="I37" s="120"/>
    </row>
    <row r="38" spans="1:9" ht="18.75" customHeight="1" x14ac:dyDescent="0.3">
      <c r="A38" s="114"/>
      <c r="B38" s="14" t="s">
        <v>53</v>
      </c>
      <c r="C38" s="48">
        <v>253</v>
      </c>
      <c r="D38" s="75">
        <v>263</v>
      </c>
      <c r="E38" s="48">
        <v>250</v>
      </c>
      <c r="F38" s="48">
        <v>282</v>
      </c>
      <c r="G38" s="48">
        <v>293</v>
      </c>
      <c r="H38" s="6"/>
      <c r="I38" s="121"/>
    </row>
    <row r="39" spans="1:9" ht="18.75" customHeight="1" x14ac:dyDescent="0.3">
      <c r="A39" s="114"/>
      <c r="B39" s="14" t="s">
        <v>52</v>
      </c>
      <c r="C39" s="48">
        <v>11</v>
      </c>
      <c r="D39" s="75">
        <v>16</v>
      </c>
      <c r="E39" s="48" t="s">
        <v>0</v>
      </c>
      <c r="F39" s="48" t="s">
        <v>0</v>
      </c>
      <c r="G39" s="48" t="s">
        <v>0</v>
      </c>
      <c r="H39" s="6"/>
      <c r="I39" s="121"/>
    </row>
    <row r="40" spans="1:9" ht="18.75" customHeight="1" x14ac:dyDescent="0.3">
      <c r="A40" s="114"/>
      <c r="B40" s="14" t="s">
        <v>51</v>
      </c>
      <c r="C40" s="48" t="s">
        <v>0</v>
      </c>
      <c r="D40" s="75" t="s">
        <v>0</v>
      </c>
      <c r="E40" s="48" t="s">
        <v>0</v>
      </c>
      <c r="F40" s="48" t="s">
        <v>0</v>
      </c>
      <c r="G40" s="48" t="s">
        <v>0</v>
      </c>
      <c r="H40" s="6"/>
      <c r="I40" s="121"/>
    </row>
    <row r="41" spans="1:9" ht="18.75" customHeight="1" x14ac:dyDescent="0.3">
      <c r="A41" s="114"/>
      <c r="B41" s="14" t="s">
        <v>41</v>
      </c>
      <c r="C41" s="48">
        <v>835</v>
      </c>
      <c r="D41" s="75">
        <v>922</v>
      </c>
      <c r="E41" s="48">
        <f>1030+19</f>
        <v>1049</v>
      </c>
      <c r="F41" s="48">
        <f>982+33</f>
        <v>1015</v>
      </c>
      <c r="G41" s="48">
        <v>976</v>
      </c>
      <c r="H41" s="6"/>
      <c r="I41" s="121"/>
    </row>
    <row r="42" spans="1:9" ht="18.75" customHeight="1" x14ac:dyDescent="0.3">
      <c r="A42" s="114"/>
      <c r="B42" s="14" t="s">
        <v>40</v>
      </c>
      <c r="C42" s="48">
        <v>6</v>
      </c>
      <c r="D42" s="75">
        <v>3</v>
      </c>
      <c r="E42" s="48">
        <v>9</v>
      </c>
      <c r="F42" s="48">
        <v>4</v>
      </c>
      <c r="G42" s="48">
        <v>1</v>
      </c>
      <c r="H42" s="6"/>
      <c r="I42" s="121"/>
    </row>
    <row r="43" spans="1:9" ht="18.75" customHeight="1" x14ac:dyDescent="0.3">
      <c r="A43" s="114"/>
      <c r="B43" s="71" t="s">
        <v>39</v>
      </c>
      <c r="C43" s="48" t="s">
        <v>0</v>
      </c>
      <c r="D43" s="75" t="s">
        <v>0</v>
      </c>
      <c r="E43" s="48">
        <v>1</v>
      </c>
      <c r="F43" s="48" t="s">
        <v>0</v>
      </c>
      <c r="G43" s="48" t="s">
        <v>0</v>
      </c>
      <c r="H43" s="6"/>
      <c r="I43" s="121"/>
    </row>
    <row r="44" spans="1:9" ht="18.75" customHeight="1" x14ac:dyDescent="0.3">
      <c r="A44" s="114"/>
      <c r="B44" s="50" t="s">
        <v>38</v>
      </c>
      <c r="C44" s="48">
        <v>2</v>
      </c>
      <c r="D44" s="75" t="s">
        <v>0</v>
      </c>
      <c r="E44" s="48">
        <v>1</v>
      </c>
      <c r="F44" s="48" t="s">
        <v>0</v>
      </c>
      <c r="G44" s="48" t="s">
        <v>0</v>
      </c>
      <c r="H44" s="6"/>
      <c r="I44" s="121"/>
    </row>
    <row r="45" spans="1:9" ht="18.75" customHeight="1" x14ac:dyDescent="0.3">
      <c r="A45" s="114"/>
      <c r="B45" s="50" t="s">
        <v>50</v>
      </c>
      <c r="C45" s="48" t="s">
        <v>0</v>
      </c>
      <c r="D45" s="75">
        <v>39</v>
      </c>
      <c r="E45" s="48" t="s">
        <v>0</v>
      </c>
      <c r="F45" s="48" t="s">
        <v>0</v>
      </c>
      <c r="G45" s="48" t="s">
        <v>0</v>
      </c>
      <c r="H45" s="6"/>
      <c r="I45" s="121"/>
    </row>
    <row r="46" spans="1:9" ht="18.75" customHeight="1" x14ac:dyDescent="0.3">
      <c r="A46" s="114"/>
      <c r="B46" s="50" t="s">
        <v>49</v>
      </c>
      <c r="C46" s="48" t="s">
        <v>0</v>
      </c>
      <c r="D46" s="75">
        <v>1</v>
      </c>
      <c r="E46" s="48" t="s">
        <v>0</v>
      </c>
      <c r="F46" s="48" t="s">
        <v>0</v>
      </c>
      <c r="G46" s="48" t="s">
        <v>0</v>
      </c>
      <c r="H46" s="6"/>
      <c r="I46" s="121"/>
    </row>
    <row r="47" spans="1:9" ht="18.75" customHeight="1" x14ac:dyDescent="0.3">
      <c r="A47" s="114"/>
      <c r="B47" s="22" t="s">
        <v>48</v>
      </c>
      <c r="C47" s="48" t="s">
        <v>0</v>
      </c>
      <c r="D47" s="75">
        <v>65</v>
      </c>
      <c r="E47" s="48">
        <v>40</v>
      </c>
      <c r="F47" s="48">
        <v>57</v>
      </c>
      <c r="G47" s="48">
        <v>87</v>
      </c>
      <c r="H47" s="6"/>
      <c r="I47" s="121"/>
    </row>
    <row r="48" spans="1:9" ht="18.75" customHeight="1" x14ac:dyDescent="0.3">
      <c r="A48" s="114"/>
      <c r="B48" s="22" t="s">
        <v>47</v>
      </c>
      <c r="C48" s="48">
        <v>68</v>
      </c>
      <c r="D48" s="75">
        <v>28</v>
      </c>
      <c r="E48" s="48">
        <v>23</v>
      </c>
      <c r="F48" s="48">
        <v>28</v>
      </c>
      <c r="G48" s="48">
        <v>40</v>
      </c>
      <c r="H48" s="6"/>
      <c r="I48" s="121"/>
    </row>
    <row r="49" spans="1:9" ht="18.75" customHeight="1" x14ac:dyDescent="0.3">
      <c r="A49" s="115"/>
      <c r="B49" s="76" t="s">
        <v>36</v>
      </c>
      <c r="C49" s="77">
        <f t="shared" ref="C49:G49" si="0">SUM(C37:C48)</f>
        <v>1184</v>
      </c>
      <c r="D49" s="77">
        <f t="shared" si="0"/>
        <v>1352</v>
      </c>
      <c r="E49" s="77">
        <f t="shared" si="0"/>
        <v>1390</v>
      </c>
      <c r="F49" s="77">
        <f t="shared" si="0"/>
        <v>1418</v>
      </c>
      <c r="G49" s="77">
        <f t="shared" si="0"/>
        <v>1426</v>
      </c>
      <c r="H49" s="6"/>
      <c r="I49" s="122"/>
    </row>
    <row r="50" spans="1:9" ht="18.75" customHeight="1" x14ac:dyDescent="0.3">
      <c r="A50" s="55"/>
      <c r="B50" s="54"/>
      <c r="C50" s="53"/>
      <c r="D50" s="53"/>
      <c r="E50" s="70"/>
      <c r="F50" s="70"/>
      <c r="G50" s="70"/>
      <c r="H50" s="6"/>
      <c r="I50" s="52"/>
    </row>
    <row r="51" spans="1:9" ht="18.75" customHeight="1" x14ac:dyDescent="0.3">
      <c r="A51" s="113" t="s">
        <v>46</v>
      </c>
      <c r="B51" s="14" t="s">
        <v>45</v>
      </c>
      <c r="C51" s="48">
        <v>294</v>
      </c>
      <c r="D51" s="48">
        <v>291</v>
      </c>
      <c r="E51" s="48">
        <v>342</v>
      </c>
      <c r="F51" s="48">
        <v>357</v>
      </c>
      <c r="G51" s="48">
        <v>336</v>
      </c>
      <c r="H51" s="6"/>
      <c r="I51" s="116"/>
    </row>
    <row r="52" spans="1:9" ht="18.75" customHeight="1" x14ac:dyDescent="0.3">
      <c r="A52" s="114"/>
      <c r="B52" s="14" t="s">
        <v>44</v>
      </c>
      <c r="C52" s="48">
        <v>1</v>
      </c>
      <c r="D52" s="48">
        <v>0</v>
      </c>
      <c r="E52" s="48">
        <v>8</v>
      </c>
      <c r="F52" s="48">
        <v>0</v>
      </c>
      <c r="G52" s="48">
        <v>2</v>
      </c>
      <c r="H52" s="6"/>
      <c r="I52" s="116"/>
    </row>
    <row r="53" spans="1:9" ht="18.75" customHeight="1" x14ac:dyDescent="0.3">
      <c r="A53" s="114"/>
      <c r="B53" s="14" t="s">
        <v>43</v>
      </c>
      <c r="C53" s="48" t="s">
        <v>0</v>
      </c>
      <c r="D53" s="48" t="s">
        <v>0</v>
      </c>
      <c r="E53" s="48" t="s">
        <v>0</v>
      </c>
      <c r="F53" s="48" t="s">
        <v>0</v>
      </c>
      <c r="G53" s="48" t="s">
        <v>0</v>
      </c>
      <c r="H53" s="6"/>
      <c r="I53" s="116"/>
    </row>
    <row r="54" spans="1:9" ht="18.75" customHeight="1" x14ac:dyDescent="0.3">
      <c r="A54" s="114"/>
      <c r="B54" s="51" t="s">
        <v>42</v>
      </c>
      <c r="C54" s="48">
        <v>1</v>
      </c>
      <c r="D54" s="48" t="s">
        <v>0</v>
      </c>
      <c r="E54" s="48" t="s">
        <v>0</v>
      </c>
      <c r="F54" s="48" t="s">
        <v>0</v>
      </c>
      <c r="G54" s="48" t="s">
        <v>0</v>
      </c>
      <c r="H54" s="6"/>
      <c r="I54" s="116"/>
    </row>
    <row r="55" spans="1:9" ht="18.75" customHeight="1" x14ac:dyDescent="0.3">
      <c r="A55" s="114"/>
      <c r="B55" s="14" t="s">
        <v>41</v>
      </c>
      <c r="C55" s="48">
        <v>1037</v>
      </c>
      <c r="D55" s="48">
        <v>1009</v>
      </c>
      <c r="E55" s="48">
        <v>970</v>
      </c>
      <c r="F55" s="48">
        <f>1000+24</f>
        <v>1024</v>
      </c>
      <c r="G55" s="48">
        <v>827</v>
      </c>
      <c r="H55" s="6"/>
      <c r="I55" s="116"/>
    </row>
    <row r="56" spans="1:9" ht="18.75" customHeight="1" x14ac:dyDescent="0.3">
      <c r="A56" s="114"/>
      <c r="B56" s="14" t="s">
        <v>40</v>
      </c>
      <c r="C56" s="48">
        <v>55</v>
      </c>
      <c r="D56" s="48">
        <v>30</v>
      </c>
      <c r="E56" s="48">
        <v>40</v>
      </c>
      <c r="F56" s="48">
        <v>33</v>
      </c>
      <c r="G56" s="48">
        <v>32</v>
      </c>
      <c r="H56" s="6"/>
      <c r="I56" s="116"/>
    </row>
    <row r="57" spans="1:9" ht="18.75" customHeight="1" x14ac:dyDescent="0.3">
      <c r="A57" s="114"/>
      <c r="B57" s="51" t="s">
        <v>39</v>
      </c>
      <c r="C57" s="48">
        <v>4</v>
      </c>
      <c r="D57" s="48">
        <v>12</v>
      </c>
      <c r="E57" s="48">
        <v>11</v>
      </c>
      <c r="F57" s="48">
        <v>4</v>
      </c>
      <c r="G57" s="48">
        <v>13</v>
      </c>
      <c r="H57" s="6"/>
      <c r="I57" s="116"/>
    </row>
    <row r="58" spans="1:9" ht="18.75" customHeight="1" x14ac:dyDescent="0.3">
      <c r="A58" s="114"/>
      <c r="B58" s="50" t="s">
        <v>38</v>
      </c>
      <c r="C58" s="48" t="s">
        <v>0</v>
      </c>
      <c r="D58" s="48" t="s">
        <v>0</v>
      </c>
      <c r="E58" s="48" t="s">
        <v>0</v>
      </c>
      <c r="F58" s="48" t="s">
        <v>0</v>
      </c>
      <c r="G58" s="48" t="s">
        <v>0</v>
      </c>
      <c r="H58" s="6"/>
      <c r="I58" s="116"/>
    </row>
    <row r="59" spans="1:9" ht="18.75" customHeight="1" x14ac:dyDescent="0.3">
      <c r="A59" s="114"/>
      <c r="B59" s="49" t="s">
        <v>37</v>
      </c>
      <c r="C59" s="48">
        <v>42</v>
      </c>
      <c r="D59" s="48">
        <v>8</v>
      </c>
      <c r="E59" s="48">
        <v>14</v>
      </c>
      <c r="F59" s="48">
        <v>18</v>
      </c>
      <c r="G59" s="48">
        <v>25</v>
      </c>
      <c r="H59" s="6"/>
      <c r="I59" s="116"/>
    </row>
    <row r="60" spans="1:9" ht="18.75" customHeight="1" x14ac:dyDescent="0.3">
      <c r="A60" s="115"/>
      <c r="B60" s="76" t="s">
        <v>36</v>
      </c>
      <c r="C60" s="77">
        <f t="shared" ref="C60:F60" si="1">SUM(C51:C59)</f>
        <v>1434</v>
      </c>
      <c r="D60" s="77">
        <f t="shared" si="1"/>
        <v>1350</v>
      </c>
      <c r="E60" s="77">
        <f t="shared" si="1"/>
        <v>1385</v>
      </c>
      <c r="F60" s="77">
        <f t="shared" si="1"/>
        <v>1436</v>
      </c>
      <c r="G60" s="77">
        <f>SUM(G51:G59)</f>
        <v>1235</v>
      </c>
      <c r="H60" s="6"/>
      <c r="I60" s="116"/>
    </row>
    <row r="61" spans="1:9" ht="18.75" customHeight="1" x14ac:dyDescent="0.3">
      <c r="A61" s="36"/>
      <c r="B61" s="36"/>
      <c r="C61" s="47"/>
      <c r="D61" s="47"/>
      <c r="E61" s="47"/>
      <c r="F61" s="47"/>
      <c r="G61" s="47"/>
      <c r="H61" s="6"/>
      <c r="I61" s="5"/>
    </row>
    <row r="62" spans="1:9" ht="18.75" customHeight="1" x14ac:dyDescent="0.3">
      <c r="A62" s="98" t="s">
        <v>35</v>
      </c>
      <c r="B62" s="14" t="s">
        <v>34</v>
      </c>
      <c r="C62" s="46">
        <f>(631+581)/(2388+2439)</f>
        <v>0.25108763206960844</v>
      </c>
      <c r="D62" s="46">
        <f>1072/4439</f>
        <v>0.24149583239468347</v>
      </c>
      <c r="E62" s="46">
        <f>1190/3755</f>
        <v>0.31691078561917441</v>
      </c>
      <c r="F62" s="46">
        <f>908/3265</f>
        <v>0.27810107197549772</v>
      </c>
      <c r="G62" s="46">
        <f>797/3226</f>
        <v>0.24705517668939864</v>
      </c>
      <c r="H62" s="6"/>
      <c r="I62" s="15"/>
    </row>
    <row r="63" spans="1:9" ht="18.75" customHeight="1" x14ac:dyDescent="0.3">
      <c r="A63" s="98"/>
      <c r="B63" s="14" t="s">
        <v>33</v>
      </c>
      <c r="C63" s="46">
        <f>(1+191)/(37+734)</f>
        <v>0.24902723735408561</v>
      </c>
      <c r="D63" s="46">
        <f>194/840</f>
        <v>0.23095238095238096</v>
      </c>
      <c r="E63" s="46">
        <f>58/390</f>
        <v>0.14871794871794872</v>
      </c>
      <c r="F63" s="46">
        <f>50/304</f>
        <v>0.16447368421052633</v>
      </c>
      <c r="G63" s="46">
        <f>53/277</f>
        <v>0.19133574007220217</v>
      </c>
      <c r="H63" s="6"/>
      <c r="I63" s="15"/>
    </row>
    <row r="64" spans="1:9" ht="18.75" customHeight="1" x14ac:dyDescent="0.3">
      <c r="A64" s="98"/>
      <c r="B64" s="14" t="s">
        <v>32</v>
      </c>
      <c r="C64" s="45">
        <f>63/841</f>
        <v>7.4910820451843038E-2</v>
      </c>
      <c r="D64" s="46">
        <f>185/1365</f>
        <v>0.13553113553113552</v>
      </c>
      <c r="E64" s="46">
        <f>383/2089</f>
        <v>0.18334131163235998</v>
      </c>
      <c r="F64" s="46">
        <f>410/1757</f>
        <v>0.23335230506545249</v>
      </c>
      <c r="G64" s="46">
        <v>0.18720000000000001</v>
      </c>
      <c r="H64" s="6"/>
      <c r="I64" s="12"/>
    </row>
    <row r="67" spans="1:9" x14ac:dyDescent="0.3">
      <c r="A67" s="10" t="s">
        <v>31</v>
      </c>
      <c r="B67" s="10"/>
      <c r="C67" s="10"/>
      <c r="D67" s="10"/>
      <c r="E67" s="10"/>
      <c r="F67" s="10"/>
      <c r="G67" s="10"/>
      <c r="H67" s="10"/>
      <c r="I67" s="10"/>
    </row>
    <row r="69" spans="1:9" ht="27.6" x14ac:dyDescent="0.3">
      <c r="A69" s="8"/>
      <c r="B69" s="7"/>
      <c r="C69" s="30">
        <v>2014</v>
      </c>
      <c r="D69" s="30">
        <v>2015</v>
      </c>
      <c r="E69" s="30">
        <v>2016</v>
      </c>
      <c r="F69" s="30">
        <v>2017</v>
      </c>
      <c r="G69" s="30">
        <v>2018</v>
      </c>
      <c r="H69" s="6"/>
      <c r="I69" s="9" t="s">
        <v>1</v>
      </c>
    </row>
    <row r="70" spans="1:9" ht="18.75" customHeight="1" x14ac:dyDescent="0.3">
      <c r="A70" s="117" t="s">
        <v>30</v>
      </c>
      <c r="B70" s="118"/>
      <c r="C70" s="12">
        <v>247</v>
      </c>
      <c r="D70" s="12">
        <v>206</v>
      </c>
      <c r="E70" s="16">
        <v>205</v>
      </c>
      <c r="F70" s="16">
        <v>229</v>
      </c>
      <c r="G70" s="16">
        <v>236</v>
      </c>
      <c r="H70" s="6"/>
      <c r="I70" s="12"/>
    </row>
    <row r="71" spans="1:9" ht="18.75" customHeight="1" x14ac:dyDescent="0.3">
      <c r="A71" s="110" t="s">
        <v>29</v>
      </c>
      <c r="B71" s="44" t="s">
        <v>28</v>
      </c>
      <c r="C71" s="12">
        <v>55</v>
      </c>
      <c r="D71" s="12">
        <v>115</v>
      </c>
      <c r="E71" s="12">
        <v>109</v>
      </c>
      <c r="F71" s="12">
        <v>109</v>
      </c>
      <c r="G71" s="92">
        <v>82</v>
      </c>
      <c r="H71" s="6"/>
      <c r="I71" s="12"/>
    </row>
    <row r="72" spans="1:9" ht="18.75" customHeight="1" x14ac:dyDescent="0.3">
      <c r="A72" s="111"/>
      <c r="B72" s="44" t="s">
        <v>27</v>
      </c>
      <c r="C72" s="26">
        <v>73</v>
      </c>
      <c r="D72" s="12">
        <v>92</v>
      </c>
      <c r="E72" s="12">
        <v>86</v>
      </c>
      <c r="F72" s="12">
        <v>51</v>
      </c>
      <c r="G72" s="92">
        <v>59</v>
      </c>
      <c r="H72" s="6"/>
      <c r="I72" s="12"/>
    </row>
    <row r="73" spans="1:9" ht="31.5" customHeight="1" x14ac:dyDescent="0.3">
      <c r="A73" s="43" t="s">
        <v>26</v>
      </c>
      <c r="B73" s="14" t="s">
        <v>25</v>
      </c>
      <c r="C73" s="42">
        <v>0.34739999999999999</v>
      </c>
      <c r="D73" s="42">
        <v>0.41189999999999999</v>
      </c>
      <c r="E73" s="42">
        <v>0.48699999999999999</v>
      </c>
      <c r="F73" s="42">
        <v>0.45939999999999998</v>
      </c>
      <c r="G73" s="93">
        <v>0.2409</v>
      </c>
      <c r="H73" s="6"/>
      <c r="I73" s="41"/>
    </row>
    <row r="74" spans="1:9" ht="18.75" customHeight="1" x14ac:dyDescent="0.3">
      <c r="A74" s="99" t="s">
        <v>24</v>
      </c>
      <c r="B74" s="100"/>
      <c r="C74" s="20">
        <v>7</v>
      </c>
      <c r="D74" s="12">
        <v>20</v>
      </c>
      <c r="E74" s="12">
        <v>20</v>
      </c>
      <c r="F74" s="12">
        <v>11</v>
      </c>
      <c r="G74" s="92">
        <v>16</v>
      </c>
      <c r="H74" s="6"/>
      <c r="I74" s="12"/>
    </row>
    <row r="75" spans="1:9" ht="18.75" customHeight="1" x14ac:dyDescent="0.3">
      <c r="A75" s="110" t="s">
        <v>23</v>
      </c>
      <c r="B75" s="39" t="s">
        <v>22</v>
      </c>
      <c r="C75" s="20">
        <v>55</v>
      </c>
      <c r="D75" s="20">
        <v>115</v>
      </c>
      <c r="E75" s="20">
        <v>109</v>
      </c>
      <c r="F75" s="20">
        <v>109</v>
      </c>
      <c r="G75" s="94">
        <v>82</v>
      </c>
      <c r="H75" s="6"/>
      <c r="I75" s="12"/>
    </row>
    <row r="76" spans="1:9" ht="18.75" customHeight="1" x14ac:dyDescent="0.3">
      <c r="A76" s="111"/>
      <c r="B76" s="39" t="s">
        <v>21</v>
      </c>
      <c r="C76" s="20">
        <v>204</v>
      </c>
      <c r="D76" s="20">
        <v>216</v>
      </c>
      <c r="E76" s="20">
        <v>370</v>
      </c>
      <c r="F76" s="20">
        <v>288</v>
      </c>
      <c r="G76" s="94">
        <v>278</v>
      </c>
      <c r="H76" s="6"/>
      <c r="I76" s="12"/>
    </row>
    <row r="77" spans="1:9" ht="18.75" customHeight="1" x14ac:dyDescent="0.3">
      <c r="A77" s="21" t="s">
        <v>20</v>
      </c>
      <c r="B77" s="38"/>
      <c r="C77" s="12">
        <v>22</v>
      </c>
      <c r="D77" s="12">
        <v>21</v>
      </c>
      <c r="E77" s="16">
        <v>25</v>
      </c>
      <c r="F77" s="16">
        <v>26</v>
      </c>
      <c r="G77" s="16">
        <v>26</v>
      </c>
      <c r="H77" s="6"/>
      <c r="I77" s="15"/>
    </row>
    <row r="78" spans="1:9" s="33" customFormat="1" x14ac:dyDescent="0.3">
      <c r="A78" s="37"/>
      <c r="B78" s="36"/>
      <c r="C78" s="35"/>
      <c r="D78" s="35"/>
      <c r="E78" s="69"/>
      <c r="F78" s="69"/>
      <c r="G78" s="69"/>
      <c r="H78" s="34"/>
      <c r="I78" s="5"/>
    </row>
    <row r="79" spans="1:9" ht="20.25" customHeight="1" x14ac:dyDescent="0.3">
      <c r="A79" s="32"/>
      <c r="B79" s="31"/>
      <c r="C79" s="30" t="s">
        <v>19</v>
      </c>
      <c r="D79" s="30" t="s">
        <v>55</v>
      </c>
      <c r="E79" s="30" t="s">
        <v>79</v>
      </c>
      <c r="F79" s="30" t="s">
        <v>83</v>
      </c>
      <c r="G79" s="30" t="s">
        <v>91</v>
      </c>
      <c r="H79" s="5"/>
      <c r="I79" s="1"/>
    </row>
    <row r="80" spans="1:9" ht="18.75" customHeight="1" x14ac:dyDescent="0.3">
      <c r="A80" s="99" t="s">
        <v>18</v>
      </c>
      <c r="B80" s="100"/>
      <c r="C80" s="12">
        <v>114</v>
      </c>
      <c r="D80" s="12">
        <v>146</v>
      </c>
      <c r="E80" s="12">
        <v>104</v>
      </c>
      <c r="F80" s="12">
        <v>83</v>
      </c>
      <c r="G80" s="12">
        <v>101</v>
      </c>
      <c r="H80" s="84"/>
      <c r="I80" s="83"/>
    </row>
    <row r="81" spans="1:13" s="28" customFormat="1" ht="20.25" customHeight="1" x14ac:dyDescent="0.3">
      <c r="A81" s="112" t="s">
        <v>17</v>
      </c>
      <c r="B81" s="112"/>
      <c r="C81" s="112"/>
      <c r="D81" s="112"/>
      <c r="E81" s="112"/>
      <c r="F81" s="112"/>
      <c r="G81" s="112"/>
      <c r="H81" s="112"/>
      <c r="I81" s="29"/>
    </row>
    <row r="82" spans="1:13" ht="29.25" customHeight="1" x14ac:dyDescent="0.3">
      <c r="A82" s="107" t="s">
        <v>16</v>
      </c>
      <c r="B82" s="107"/>
      <c r="C82" s="107"/>
      <c r="D82" s="107"/>
      <c r="E82" s="68"/>
      <c r="F82" s="82"/>
      <c r="G82" s="91"/>
    </row>
    <row r="83" spans="1:13" ht="20.25" customHeight="1" x14ac:dyDescent="0.3">
      <c r="A83" s="107" t="s">
        <v>15</v>
      </c>
      <c r="B83" s="107"/>
      <c r="C83" s="107"/>
      <c r="D83" s="107"/>
      <c r="E83" s="68"/>
      <c r="F83" s="82"/>
      <c r="G83" s="91"/>
    </row>
    <row r="84" spans="1:13" x14ac:dyDescent="0.3">
      <c r="A84" s="27"/>
    </row>
    <row r="86" spans="1:13" x14ac:dyDescent="0.3">
      <c r="A86" s="10" t="s">
        <v>14</v>
      </c>
      <c r="B86" s="10"/>
      <c r="C86" s="10"/>
      <c r="D86" s="10"/>
      <c r="E86" s="10"/>
      <c r="F86" s="10"/>
      <c r="G86" s="10"/>
      <c r="H86" s="10"/>
      <c r="I86" s="10"/>
    </row>
    <row r="88" spans="1:13" ht="18" customHeight="1" x14ac:dyDescent="0.3">
      <c r="A88" s="101" t="s">
        <v>13</v>
      </c>
      <c r="B88" s="102"/>
      <c r="C88" s="17">
        <v>2014</v>
      </c>
      <c r="D88" s="17">
        <v>2015</v>
      </c>
      <c r="E88" s="17">
        <v>2016</v>
      </c>
      <c r="F88" s="17">
        <v>2017</v>
      </c>
      <c r="G88" s="17">
        <v>2018</v>
      </c>
      <c r="I88" s="1"/>
      <c r="J88"/>
      <c r="K88"/>
      <c r="L88"/>
      <c r="M88"/>
    </row>
    <row r="89" spans="1:13" ht="18.75" customHeight="1" x14ac:dyDescent="0.3">
      <c r="A89" s="108" t="s">
        <v>12</v>
      </c>
      <c r="B89" s="109"/>
      <c r="C89" s="12">
        <v>105</v>
      </c>
      <c r="D89" s="12">
        <v>94</v>
      </c>
      <c r="E89" s="12">
        <v>104</v>
      </c>
      <c r="F89" s="12">
        <v>106</v>
      </c>
      <c r="G89" s="12">
        <v>122</v>
      </c>
    </row>
    <row r="90" spans="1:13" ht="18.75" customHeight="1" x14ac:dyDescent="0.3">
      <c r="A90" s="99" t="s">
        <v>77</v>
      </c>
      <c r="B90" s="100"/>
      <c r="C90" s="20">
        <v>69</v>
      </c>
      <c r="D90" s="20">
        <v>68</v>
      </c>
      <c r="E90" s="20">
        <v>63</v>
      </c>
      <c r="F90" s="20">
        <v>65</v>
      </c>
      <c r="G90" s="20">
        <v>71</v>
      </c>
    </row>
    <row r="91" spans="1:13" ht="18.75" customHeight="1" x14ac:dyDescent="0.3">
      <c r="A91" s="36"/>
      <c r="B91" s="36"/>
      <c r="C91" s="89"/>
      <c r="D91" s="89"/>
      <c r="E91" s="89"/>
      <c r="F91" s="89"/>
      <c r="G91" s="89"/>
    </row>
    <row r="92" spans="1:13" ht="18.75" customHeight="1" x14ac:dyDescent="0.3">
      <c r="A92" s="106" t="s">
        <v>86</v>
      </c>
      <c r="B92" s="106"/>
      <c r="C92" s="106"/>
      <c r="D92" s="106"/>
      <c r="E92" s="87"/>
      <c r="F92" s="87"/>
      <c r="G92" s="87"/>
    </row>
    <row r="93" spans="1:13" ht="18.75" customHeight="1" x14ac:dyDescent="0.3">
      <c r="A93" s="88"/>
      <c r="B93" s="88"/>
      <c r="C93" s="87"/>
      <c r="D93" s="87"/>
      <c r="E93" s="87"/>
      <c r="F93" s="87"/>
      <c r="G93" s="87"/>
    </row>
    <row r="94" spans="1:13" ht="18.75" customHeight="1" x14ac:dyDescent="0.3">
      <c r="A94" s="101" t="s">
        <v>13</v>
      </c>
      <c r="B94" s="102"/>
      <c r="C94" s="17">
        <v>2014</v>
      </c>
      <c r="D94" s="17">
        <v>2015</v>
      </c>
      <c r="E94" s="17">
        <v>2016</v>
      </c>
      <c r="F94" s="17">
        <v>2017</v>
      </c>
      <c r="G94" s="17" t="s">
        <v>93</v>
      </c>
    </row>
    <row r="95" spans="1:13" ht="18.75" customHeight="1" x14ac:dyDescent="0.3">
      <c r="A95" s="103" t="s">
        <v>89</v>
      </c>
      <c r="B95" s="64" t="s">
        <v>90</v>
      </c>
      <c r="C95" s="20">
        <v>284</v>
      </c>
      <c r="D95" s="20">
        <v>359</v>
      </c>
      <c r="E95" s="16">
        <f>534+141+12</f>
        <v>687</v>
      </c>
      <c r="F95" s="16">
        <f>400+158+87</f>
        <v>645</v>
      </c>
      <c r="G95" s="16">
        <v>1311</v>
      </c>
    </row>
    <row r="96" spans="1:13" ht="18.75" customHeight="1" x14ac:dyDescent="0.3">
      <c r="A96" s="104"/>
      <c r="B96" s="65" t="s">
        <v>75</v>
      </c>
      <c r="C96" s="60">
        <f>142/C95</f>
        <v>0.5</v>
      </c>
      <c r="D96" s="60">
        <f>219/D95</f>
        <v>0.61002785515320335</v>
      </c>
      <c r="E96" s="90">
        <f>534/E95</f>
        <v>0.77729257641921401</v>
      </c>
      <c r="F96" s="90">
        <f>400/F95</f>
        <v>0.62015503875968991</v>
      </c>
      <c r="G96" s="90">
        <f>686/1311</f>
        <v>0.52326468344774979</v>
      </c>
    </row>
    <row r="97" spans="1:9" ht="18.75" customHeight="1" x14ac:dyDescent="0.3">
      <c r="A97" s="104"/>
      <c r="B97" s="65" t="s">
        <v>87</v>
      </c>
      <c r="C97" s="60">
        <f>86/C95</f>
        <v>0.30281690140845069</v>
      </c>
      <c r="D97" s="60">
        <f>76/D95</f>
        <v>0.2116991643454039</v>
      </c>
      <c r="E97" s="90">
        <f>141/E95</f>
        <v>0.20524017467248909</v>
      </c>
      <c r="F97" s="90">
        <f>158/F95</f>
        <v>0.24496124031007752</v>
      </c>
      <c r="G97" s="90">
        <f>207/1311</f>
        <v>0.15789473684210525</v>
      </c>
    </row>
    <row r="98" spans="1:9" ht="18.75" customHeight="1" x14ac:dyDescent="0.3">
      <c r="A98" s="105"/>
      <c r="B98" s="65" t="s">
        <v>88</v>
      </c>
      <c r="C98" s="60">
        <f>56/C95</f>
        <v>0.19718309859154928</v>
      </c>
      <c r="D98" s="60">
        <f>64/D95</f>
        <v>0.17827298050139276</v>
      </c>
      <c r="E98" s="90">
        <f>12/E95</f>
        <v>1.7467248908296942E-2</v>
      </c>
      <c r="F98" s="90">
        <f>87/F95</f>
        <v>0.13488372093023257</v>
      </c>
      <c r="G98" s="90">
        <f>120/1311</f>
        <v>9.1533180778032033E-2</v>
      </c>
    </row>
    <row r="99" spans="1:9" ht="18.75" customHeight="1" x14ac:dyDescent="0.3">
      <c r="A99" s="8" t="s">
        <v>94</v>
      </c>
      <c r="B99" s="1"/>
    </row>
    <row r="100" spans="1:9" x14ac:dyDescent="0.3">
      <c r="A100" s="8"/>
      <c r="B100" s="7"/>
      <c r="C100" s="6"/>
      <c r="D100" s="6"/>
      <c r="E100" s="6"/>
      <c r="F100" s="6"/>
      <c r="G100" s="6"/>
    </row>
    <row r="101" spans="1:9" ht="19.5" customHeight="1" x14ac:dyDescent="0.3">
      <c r="A101" s="101" t="s">
        <v>11</v>
      </c>
      <c r="B101" s="102"/>
      <c r="C101" s="17">
        <v>2014</v>
      </c>
      <c r="D101" s="17">
        <v>2015</v>
      </c>
      <c r="E101" s="17">
        <v>2016</v>
      </c>
      <c r="F101" s="17">
        <v>2017</v>
      </c>
      <c r="G101" s="17">
        <v>2018</v>
      </c>
      <c r="I101" s="1"/>
    </row>
    <row r="102" spans="1:9" ht="18.75" customHeight="1" x14ac:dyDescent="0.3">
      <c r="A102" s="25" t="s">
        <v>10</v>
      </c>
      <c r="B102" s="24"/>
      <c r="C102" s="12">
        <v>8</v>
      </c>
      <c r="D102" s="12">
        <v>5</v>
      </c>
      <c r="E102" s="12">
        <v>7</v>
      </c>
      <c r="F102" s="12">
        <v>16</v>
      </c>
      <c r="G102" s="12">
        <v>9</v>
      </c>
      <c r="I102" s="23"/>
    </row>
    <row r="103" spans="1:9" ht="18.75" customHeight="1" x14ac:dyDescent="0.3">
      <c r="A103" s="67" t="s">
        <v>9</v>
      </c>
      <c r="B103" s="22"/>
      <c r="C103" s="12">
        <v>23</v>
      </c>
      <c r="D103" s="12">
        <v>14</v>
      </c>
      <c r="E103" s="16">
        <v>33</v>
      </c>
      <c r="F103" s="16">
        <v>60</v>
      </c>
      <c r="G103" s="16">
        <v>40</v>
      </c>
    </row>
    <row r="104" spans="1:9" ht="18.75" customHeight="1" x14ac:dyDescent="0.3">
      <c r="A104" s="21" t="s">
        <v>8</v>
      </c>
      <c r="B104" s="14"/>
      <c r="C104" s="40">
        <v>18</v>
      </c>
      <c r="D104" s="40">
        <v>9</v>
      </c>
      <c r="E104" s="78">
        <v>27</v>
      </c>
      <c r="F104" s="78">
        <v>27</v>
      </c>
      <c r="G104" s="16">
        <v>43</v>
      </c>
      <c r="I104" s="18"/>
    </row>
    <row r="105" spans="1:9" x14ac:dyDescent="0.3">
      <c r="A105" s="8"/>
      <c r="B105" s="7"/>
      <c r="C105" s="5"/>
      <c r="D105" s="5"/>
      <c r="E105" s="5"/>
      <c r="F105" s="5"/>
      <c r="G105" s="5"/>
    </row>
    <row r="106" spans="1:9" x14ac:dyDescent="0.3">
      <c r="A106" s="8"/>
      <c r="B106" s="7"/>
      <c r="C106" s="5"/>
      <c r="D106" s="5"/>
      <c r="E106" s="5"/>
      <c r="F106" s="5"/>
      <c r="G106" s="5"/>
    </row>
    <row r="107" spans="1:9" x14ac:dyDescent="0.3">
      <c r="A107" s="10" t="s">
        <v>7</v>
      </c>
      <c r="B107" s="10"/>
      <c r="C107" s="10"/>
      <c r="D107" s="10"/>
      <c r="E107" s="10"/>
      <c r="F107" s="10"/>
      <c r="G107" s="10"/>
      <c r="H107" s="10"/>
      <c r="I107" s="10"/>
    </row>
    <row r="109" spans="1:9" ht="27.6" x14ac:dyDescent="0.3">
      <c r="A109" s="8"/>
      <c r="B109" s="7"/>
      <c r="C109" s="17">
        <v>2015</v>
      </c>
      <c r="D109" s="17">
        <v>2016</v>
      </c>
      <c r="E109" s="17">
        <v>2017</v>
      </c>
      <c r="F109" s="17">
        <v>2018</v>
      </c>
      <c r="G109" s="17">
        <v>2019</v>
      </c>
      <c r="I109" s="9" t="s">
        <v>1</v>
      </c>
    </row>
    <row r="110" spans="1:9" ht="18.75" customHeight="1" x14ac:dyDescent="0.3">
      <c r="A110" s="99" t="s">
        <v>6</v>
      </c>
      <c r="B110" s="100"/>
      <c r="C110" s="13">
        <v>48</v>
      </c>
      <c r="D110" s="13">
        <v>50</v>
      </c>
      <c r="E110" s="13">
        <v>55</v>
      </c>
      <c r="F110" s="13">
        <v>53</v>
      </c>
      <c r="G110" s="13">
        <v>53</v>
      </c>
      <c r="I110" s="15"/>
    </row>
    <row r="111" spans="1:9" ht="18.75" customHeight="1" x14ac:dyDescent="0.3">
      <c r="A111" s="98" t="s">
        <v>5</v>
      </c>
      <c r="B111" s="14" t="s">
        <v>4</v>
      </c>
      <c r="C111" s="13">
        <v>3</v>
      </c>
      <c r="D111" s="13">
        <v>3</v>
      </c>
      <c r="E111" s="13">
        <v>4</v>
      </c>
      <c r="F111" s="13">
        <v>5</v>
      </c>
      <c r="G111" s="13">
        <v>3</v>
      </c>
      <c r="I111" s="12"/>
    </row>
    <row r="112" spans="1:9" ht="18.75" customHeight="1" x14ac:dyDescent="0.3">
      <c r="A112" s="98"/>
      <c r="B112" s="14" t="s">
        <v>3</v>
      </c>
      <c r="C112" s="13">
        <v>20</v>
      </c>
      <c r="D112" s="13">
        <v>32</v>
      </c>
      <c r="E112" s="13">
        <v>25</v>
      </c>
      <c r="F112" s="13">
        <v>3</v>
      </c>
      <c r="G112" s="13">
        <v>33</v>
      </c>
      <c r="I112" s="12"/>
    </row>
    <row r="113" spans="1:9" ht="18.75" customHeight="1" x14ac:dyDescent="0.3">
      <c r="A113" s="98"/>
      <c r="B113" s="14" t="s">
        <v>2</v>
      </c>
      <c r="C113" s="13">
        <v>74</v>
      </c>
      <c r="D113" s="13">
        <v>131</v>
      </c>
      <c r="E113" s="13">
        <v>128</v>
      </c>
      <c r="F113" s="13">
        <v>94</v>
      </c>
      <c r="G113" s="13">
        <v>81</v>
      </c>
      <c r="I113" s="12"/>
    </row>
    <row r="114" spans="1:9" ht="17.399999999999999" x14ac:dyDescent="0.3">
      <c r="A114" s="86"/>
      <c r="B114" s="85"/>
      <c r="C114" s="11"/>
      <c r="D114" s="11"/>
      <c r="E114" s="68"/>
      <c r="F114" s="82"/>
      <c r="G114" s="91"/>
    </row>
    <row r="115" spans="1:9" ht="17.399999999999999" x14ac:dyDescent="0.3">
      <c r="A115" s="86"/>
      <c r="B115" s="85"/>
    </row>
    <row r="117" spans="1:9" ht="19.5" customHeight="1" x14ac:dyDescent="0.3">
      <c r="A117" s="10" t="s">
        <v>76</v>
      </c>
      <c r="B117" s="10"/>
      <c r="C117" s="10"/>
      <c r="D117" s="10"/>
      <c r="E117" s="10"/>
      <c r="F117" s="10"/>
      <c r="G117" s="10"/>
      <c r="H117" s="10"/>
      <c r="I117" s="10"/>
    </row>
    <row r="119" spans="1:9" ht="18.75" customHeight="1" x14ac:dyDescent="0.3">
      <c r="A119" s="95" t="s">
        <v>78</v>
      </c>
      <c r="B119" s="96"/>
      <c r="C119" s="96"/>
      <c r="D119" s="96"/>
      <c r="E119" s="96"/>
      <c r="F119" s="96"/>
      <c r="G119" s="97"/>
      <c r="H119" s="6"/>
      <c r="I119" s="66"/>
    </row>
  </sheetData>
  <mergeCells count="32">
    <mergeCell ref="A6:B6"/>
    <mergeCell ref="A12:B12"/>
    <mergeCell ref="A13:B13"/>
    <mergeCell ref="A14:A15"/>
    <mergeCell ref="A24:B24"/>
    <mergeCell ref="A16:A17"/>
    <mergeCell ref="A25:A28"/>
    <mergeCell ref="A30:A33"/>
    <mergeCell ref="A36:B36"/>
    <mergeCell ref="A37:A49"/>
    <mergeCell ref="I37:I49"/>
    <mergeCell ref="A51:A60"/>
    <mergeCell ref="I51:I60"/>
    <mergeCell ref="A62:A64"/>
    <mergeCell ref="A70:B70"/>
    <mergeCell ref="A71:A72"/>
    <mergeCell ref="A82:D82"/>
    <mergeCell ref="A83:D83"/>
    <mergeCell ref="A88:B88"/>
    <mergeCell ref="A89:B89"/>
    <mergeCell ref="A74:B74"/>
    <mergeCell ref="A75:A76"/>
    <mergeCell ref="A80:B80"/>
    <mergeCell ref="A81:H81"/>
    <mergeCell ref="A119:G119"/>
    <mergeCell ref="A111:A113"/>
    <mergeCell ref="A90:B90"/>
    <mergeCell ref="A101:B101"/>
    <mergeCell ref="A110:B110"/>
    <mergeCell ref="A95:A98"/>
    <mergeCell ref="A92:D92"/>
    <mergeCell ref="A94:B94"/>
  </mergeCells>
  <pageMargins left="0.70866141732283472" right="0.70866141732283472" top="0.74803149606299213" bottom="0.74803149606299213" header="0.31496062992125984" footer="0.31496062992125984"/>
  <pageSetup paperSize="8" scale="69" fitToHeight="2" orientation="portrait" r:id="rId1"/>
  <rowBreaks count="1" manualBreakCount="1">
    <brk id="85" max="16383" man="1"/>
  </rowBreaks>
  <drawing r:id="rId2"/>
  <webPublishItems count="6">
    <webPublishItem id="643" divId="internacionalitzacio_643" sourceType="sheet" destinationFile="G:\GPAQ\GPAQ-COMU\Estadístiques internes\LLIBREDA\Lldades 2016\internacionalitzacio.htm"/>
    <webPublishItem id="4127" divId="Internacionalitzacio_4127" sourceType="printArea" destinationFile="\\gpaq\gpaqssl\lldades\indicadors\2018\Internacionalitzacio.htm"/>
    <webPublishItem id="3484" divId="internacionalitzacio_3484" sourceType="range" sourceRef="A1:I119" destinationFile="\\gpaq\gpaqssl\lldades\indicadors\2016\internacionalitzacio.htm"/>
    <webPublishItem id="22209" divId="internacionalitzacio_22209" sourceType="range" sourceRef="A1:I119" destinationFile="\\gpaq\gpaqssl\lldades\indicadors\2016\internacionalitzacio.htm"/>
    <webPublishItem id="7389" divId="internacionalitzacio_7389" sourceType="range" sourceRef="A1:I120" destinationFile="G:\GPAQ\GPAQ-COMU\Estadístiques internes\LLIBREDA\Lldades 2016\internacionalitzacio.htm"/>
    <webPublishItem id="20808" divId="internacionalitzacio_20808" sourceType="range" sourceRef="A2:I120" destinationFile="\\gpaq\gpaqssl\lldades\indicadors\2018\Internacionalitzaci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QC internacionalització </vt:lpstr>
      <vt:lpstr>'QC internacionalització 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2016-06-09T06:28:21Z</dcterms:created>
  <dcterms:modified xsi:type="dcterms:W3CDTF">2020-09-30T08:27:53Z</dcterms:modified>
</cp:coreProperties>
</file>